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eencisog\Desktop\3. ESCRITORIO\2. RIESGOS 2022\2. MATRICES DE RIESGOS 2022\"/>
    </mc:Choice>
  </mc:AlternateContent>
  <bookViews>
    <workbookView xWindow="0" yWindow="0" windowWidth="28800" windowHeight="12330" tabRatio="871" activeTab="3"/>
  </bookViews>
  <sheets>
    <sheet name="INSTRUCTIVO" sheetId="9" r:id="rId1"/>
    <sheet name="1. CONTEXTO ESTRATÉGICO" sheetId="16" r:id="rId2"/>
    <sheet name="2. CONTEXTO POR PROCESO DOFA" sheetId="15" r:id="rId3"/>
    <sheet name="3. MATRIZ DE RIESGOS" sheetId="1" r:id="rId4"/>
    <sheet name="PROBABILIDAD - IMPACTO" sheetId="3" state="hidden" r:id="rId5"/>
    <sheet name="CALIFICACIÓN DE LOS CONTROLES" sheetId="4" state="hidden" r:id="rId6"/>
    <sheet name="CALIFI DE LOS CONTROL I SEM " sheetId="6" state="hidden" r:id="rId7"/>
    <sheet name="CALIFI DE LOS CONTROL II SEM " sheetId="7" state="hidden" r:id="rId8"/>
    <sheet name="4. PROBABILIDAD e IMPACTO" sheetId="13" state="hidden" r:id="rId9"/>
    <sheet name="4. PROBABILIDAD E IMPACTO C." sheetId="17" r:id="rId10"/>
    <sheet name="Listas" sheetId="2" state="hidden" r:id="rId11"/>
    <sheet name="5. MAPA DE CALOR" sheetId="1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Toc418056853" localSheetId="6">'CALIFI DE LOS CONTROL I SEM '!$A$1</definedName>
    <definedName name="_Toc418056853" localSheetId="7">'CALIFI DE LOS CONTROL II SEM '!$A$1</definedName>
    <definedName name="_Toc418056853" localSheetId="5">'CALIFICACIÓN DE LOS CONTROLES'!$A$1</definedName>
    <definedName name="Acto">[1]TABLA!$K$2:$K$8</definedName>
    <definedName name="Administrativa">[1]TABLA!$I$2:$I$13</definedName>
    <definedName name="_xlnm.Print_Area" localSheetId="11">'5. MAPA DE CALOR'!$B$2:$U$30</definedName>
    <definedName name="_xlnm.Print_Area" localSheetId="5">'CALIFICACIÓN DE LOS CONTROLES'!$A$1:$Q$24</definedName>
    <definedName name="Confidencialidad" localSheetId="6">'[2]  '!#REF!</definedName>
    <definedName name="Confidencialidad" localSheetId="7">'[2]  '!#REF!</definedName>
    <definedName name="Confidencialidad">'[2]  '!#REF!</definedName>
    <definedName name="Credibilidad" localSheetId="6">'[2]  '!#REF!</definedName>
    <definedName name="Credibilidad" localSheetId="7">'[2]  '!#REF!</definedName>
    <definedName name="Credibilidad">'[2]  '!#REF!</definedName>
    <definedName name="elemento">[1]TABLA!$F$2:$F$3</definedName>
    <definedName name="GRAT">[1]TABLA!$F$2:$F$4</definedName>
    <definedName name="hj">'[2]  '!#REF!</definedName>
    <definedName name="Legal" localSheetId="6">'[2]  '!#REF!</definedName>
    <definedName name="Legal" localSheetId="7">'[2]  '!#REF!</definedName>
    <definedName name="Legal">'[2]  '!#REF!</definedName>
    <definedName name="nivelinter">[1]TABLA!$G$5:$G$6</definedName>
    <definedName name="nivelracio">[1]TABLA!$G$2:$G$3</definedName>
    <definedName name="Operativo" localSheetId="6">'[2]  '!#REF!</definedName>
    <definedName name="Operativo" localSheetId="7">'[2]  '!#REF!</definedName>
    <definedName name="Operativo">'[2]  '!#REF!</definedName>
    <definedName name="Personal" localSheetId="6">'[2]  '!#REF!</definedName>
    <definedName name="Personal" localSheetId="7">'[2]  '!#REF!</definedName>
    <definedName name="Personal">'[2]  '!#REF!</definedName>
    <definedName name="respuesta">[1]TABLA!$T$2:$T$293</definedName>
  </definedNames>
  <calcPr calcId="162913"/>
</workbook>
</file>

<file path=xl/calcChain.xml><?xml version="1.0" encoding="utf-8"?>
<calcChain xmlns="http://schemas.openxmlformats.org/spreadsheetml/2006/main">
  <c r="O67" i="1" l="1"/>
  <c r="P67" i="1" s="1"/>
  <c r="AH71" i="1" l="1"/>
  <c r="AH70" i="1"/>
  <c r="AH69" i="1"/>
  <c r="AH68" i="1"/>
  <c r="AW67" i="1"/>
  <c r="AV67" i="1" s="1"/>
  <c r="AH67" i="1"/>
  <c r="R67" i="1"/>
  <c r="S67" i="1" s="1"/>
  <c r="J67" i="1"/>
  <c r="AX67" i="1" l="1"/>
  <c r="BH68" i="1"/>
  <c r="T67" i="1"/>
  <c r="AJ67" i="1"/>
  <c r="AY67" i="1" s="1"/>
  <c r="BC67" i="1" s="1"/>
  <c r="AZ67" i="1" s="1"/>
  <c r="BA67" i="1" l="1"/>
  <c r="BD67" i="1" l="1"/>
  <c r="BH70" i="1"/>
  <c r="BJ69" i="1"/>
  <c r="BF67" i="1"/>
  <c r="BG68" i="1"/>
  <c r="BI68" i="1"/>
  <c r="BF70" i="1"/>
  <c r="BH67" i="1"/>
  <c r="BH69" i="1"/>
  <c r="BG71" i="1"/>
  <c r="BF71" i="1"/>
  <c r="BG70" i="1"/>
  <c r="BI70" i="1"/>
  <c r="BH71" i="1"/>
  <c r="BJ68" i="1"/>
  <c r="BG67" i="1"/>
  <c r="BJ67" i="1"/>
  <c r="BG69" i="1"/>
  <c r="BF68" i="1"/>
  <c r="BJ71" i="1"/>
  <c r="BF69" i="1"/>
  <c r="BI71" i="1"/>
  <c r="BI67" i="1"/>
  <c r="BI69" i="1"/>
  <c r="BJ70" i="1"/>
  <c r="AH65" i="1" l="1"/>
  <c r="AH64" i="1"/>
  <c r="AH63" i="1"/>
  <c r="AH62" i="1"/>
  <c r="AW61" i="1"/>
  <c r="AV61" i="1" s="1"/>
  <c r="AH61" i="1"/>
  <c r="R61" i="1"/>
  <c r="AJ61" i="1" s="1"/>
  <c r="AY61" i="1" s="1"/>
  <c r="BC61" i="1" s="1"/>
  <c r="AZ61" i="1" s="1"/>
  <c r="O61" i="1"/>
  <c r="S61" i="1" s="1"/>
  <c r="J61" i="1"/>
  <c r="BI62" i="1" l="1"/>
  <c r="T61" i="1"/>
  <c r="AX61" i="1"/>
  <c r="BA61" i="1"/>
  <c r="BD61" i="1" s="1"/>
  <c r="P61" i="1"/>
  <c r="BH61" i="1" l="1"/>
  <c r="BF64" i="1"/>
  <c r="BG62" i="1"/>
  <c r="BF61" i="1"/>
  <c r="BJ63" i="1"/>
  <c r="BG63" i="1"/>
  <c r="BF62" i="1"/>
  <c r="BJ64" i="1"/>
  <c r="BI63" i="1"/>
  <c r="BJ61" i="1"/>
  <c r="BH64" i="1"/>
  <c r="BI64" i="1"/>
  <c r="BJ62" i="1"/>
  <c r="BH65" i="1"/>
  <c r="BG64" i="1"/>
  <c r="BH62" i="1"/>
  <c r="BF65" i="1"/>
  <c r="BG61" i="1"/>
  <c r="BG65" i="1"/>
  <c r="BH63" i="1"/>
  <c r="BI61" i="1"/>
  <c r="BI65" i="1"/>
  <c r="BF63" i="1"/>
  <c r="BJ65" i="1"/>
  <c r="AH59" i="1" l="1"/>
  <c r="AH58" i="1"/>
  <c r="AH57" i="1"/>
  <c r="AH56" i="1"/>
  <c r="AW55" i="1"/>
  <c r="AV55" i="1" s="1"/>
  <c r="AH55" i="1"/>
  <c r="R55" i="1"/>
  <c r="AJ55" i="1" s="1"/>
  <c r="AY55" i="1" s="1"/>
  <c r="BC55" i="1" s="1"/>
  <c r="AZ55" i="1" s="1"/>
  <c r="O55" i="1"/>
  <c r="J55" i="1"/>
  <c r="AH53" i="1"/>
  <c r="AH52" i="1"/>
  <c r="AH51" i="1"/>
  <c r="AH50" i="1"/>
  <c r="AW49" i="1"/>
  <c r="AV49" i="1" s="1"/>
  <c r="AH49" i="1"/>
  <c r="R49" i="1"/>
  <c r="AJ49" i="1" s="1"/>
  <c r="AY49" i="1" s="1"/>
  <c r="BC49" i="1" s="1"/>
  <c r="AZ49" i="1" s="1"/>
  <c r="O49" i="1"/>
  <c r="J49" i="1"/>
  <c r="S55" i="1" l="1"/>
  <c r="T55" i="1" s="1"/>
  <c r="S49" i="1"/>
  <c r="T49" i="1" s="1"/>
  <c r="AX55" i="1"/>
  <c r="BA55" i="1"/>
  <c r="BD55" i="1" s="1"/>
  <c r="P55" i="1"/>
  <c r="AX49" i="1"/>
  <c r="BA49" i="1"/>
  <c r="BD49" i="1" s="1"/>
  <c r="P49" i="1"/>
  <c r="BI55" i="1" l="1"/>
  <c r="BI49" i="1"/>
  <c r="BI58" i="1"/>
  <c r="BJ56" i="1"/>
  <c r="BI56" i="1"/>
  <c r="BH55" i="1"/>
  <c r="BF58" i="1"/>
  <c r="BG56" i="1"/>
  <c r="BF55" i="1"/>
  <c r="BJ57" i="1"/>
  <c r="BG57" i="1"/>
  <c r="BF56" i="1"/>
  <c r="BJ58" i="1"/>
  <c r="BI57" i="1"/>
  <c r="BJ55" i="1"/>
  <c r="BH58" i="1"/>
  <c r="BH59" i="1"/>
  <c r="BG58" i="1"/>
  <c r="BH56" i="1"/>
  <c r="BF59" i="1"/>
  <c r="BG55" i="1"/>
  <c r="BG59" i="1"/>
  <c r="BH57" i="1"/>
  <c r="BI59" i="1"/>
  <c r="BF57" i="1"/>
  <c r="BJ59" i="1"/>
  <c r="BG51" i="1"/>
  <c r="BF50" i="1"/>
  <c r="BJ52" i="1"/>
  <c r="BI51" i="1"/>
  <c r="BJ49" i="1"/>
  <c r="BH52" i="1"/>
  <c r="BI52" i="1"/>
  <c r="BJ50" i="1"/>
  <c r="BH53" i="1"/>
  <c r="BG52" i="1"/>
  <c r="BH50" i="1"/>
  <c r="BF53" i="1"/>
  <c r="BI50" i="1"/>
  <c r="BH49" i="1"/>
  <c r="BF52" i="1"/>
  <c r="BG50" i="1"/>
  <c r="BF49" i="1"/>
  <c r="BJ51" i="1"/>
  <c r="BG49" i="1"/>
  <c r="BG53" i="1"/>
  <c r="BH51" i="1"/>
  <c r="BI53" i="1"/>
  <c r="BF51" i="1"/>
  <c r="BJ53" i="1"/>
  <c r="AH47" i="1" l="1"/>
  <c r="AH46" i="1"/>
  <c r="AH45" i="1"/>
  <c r="AH44" i="1"/>
  <c r="AW43" i="1"/>
  <c r="AV43" i="1" s="1"/>
  <c r="AH43" i="1"/>
  <c r="R43" i="1"/>
  <c r="AJ43" i="1" s="1"/>
  <c r="AY43" i="1" s="1"/>
  <c r="BC43" i="1" s="1"/>
  <c r="AZ43" i="1" s="1"/>
  <c r="O43" i="1"/>
  <c r="J43" i="1"/>
  <c r="S43" i="1" l="1"/>
  <c r="BJ43" i="1" s="1"/>
  <c r="AX43" i="1"/>
  <c r="BA43" i="1"/>
  <c r="BD43" i="1" s="1"/>
  <c r="P43" i="1"/>
  <c r="T43" i="1" l="1"/>
  <c r="BI44" i="1"/>
  <c r="BH43" i="1"/>
  <c r="BF46" i="1"/>
  <c r="BG44" i="1"/>
  <c r="BF43" i="1"/>
  <c r="BJ45" i="1"/>
  <c r="BG45" i="1"/>
  <c r="BF44" i="1"/>
  <c r="BJ46" i="1"/>
  <c r="BI45" i="1"/>
  <c r="BH46" i="1"/>
  <c r="BI46" i="1"/>
  <c r="BJ44" i="1"/>
  <c r="BH47" i="1"/>
  <c r="BG46" i="1"/>
  <c r="BH44" i="1"/>
  <c r="BF47" i="1"/>
  <c r="BG43" i="1"/>
  <c r="BG47" i="1"/>
  <c r="BH45" i="1"/>
  <c r="BI43" i="1"/>
  <c r="BI47" i="1"/>
  <c r="BF45" i="1"/>
  <c r="BJ47" i="1"/>
  <c r="AH41" i="1" l="1"/>
  <c r="AH40" i="1"/>
  <c r="AH39" i="1"/>
  <c r="AH38" i="1"/>
  <c r="AW37" i="1"/>
  <c r="AV37" i="1" s="1"/>
  <c r="AH37" i="1"/>
  <c r="R37" i="1"/>
  <c r="AJ37" i="1" s="1"/>
  <c r="AY37" i="1" s="1"/>
  <c r="BC37" i="1" s="1"/>
  <c r="AZ37" i="1" s="1"/>
  <c r="O37" i="1"/>
  <c r="S37" i="1" s="1"/>
  <c r="J37" i="1"/>
  <c r="AH35" i="1"/>
  <c r="AH34" i="1"/>
  <c r="AH33" i="1"/>
  <c r="AH32" i="1"/>
  <c r="AW31" i="1"/>
  <c r="AV31" i="1"/>
  <c r="AX31" i="1" s="1"/>
  <c r="AH31" i="1"/>
  <c r="R31" i="1"/>
  <c r="AJ31" i="1" s="1"/>
  <c r="AY31" i="1" s="1"/>
  <c r="BC31" i="1" s="1"/>
  <c r="AZ31" i="1" s="1"/>
  <c r="O31" i="1"/>
  <c r="P31" i="1" s="1"/>
  <c r="J31" i="1"/>
  <c r="AX37" i="1" l="1"/>
  <c r="BA37" i="1"/>
  <c r="BD37" i="1" s="1"/>
  <c r="BF41" i="1"/>
  <c r="BJ37" i="1"/>
  <c r="BH41" i="1"/>
  <c r="BH39" i="1"/>
  <c r="BF38" i="1"/>
  <c r="BI40" i="1"/>
  <c r="BG37" i="1"/>
  <c r="T37" i="1"/>
  <c r="BI41" i="1"/>
  <c r="BG38" i="1"/>
  <c r="BI37" i="1"/>
  <c r="P37" i="1"/>
  <c r="S31" i="1"/>
  <c r="BA31" i="1"/>
  <c r="BD31" i="1" s="1"/>
  <c r="BG41" i="1" l="1"/>
  <c r="BJ40" i="1"/>
  <c r="BH38" i="1"/>
  <c r="BJ41" i="1"/>
  <c r="BF39" i="1"/>
  <c r="BI39" i="1"/>
  <c r="BG39" i="1"/>
  <c r="BJ38" i="1"/>
  <c r="BF37" i="1"/>
  <c r="BJ39" i="1"/>
  <c r="BG40" i="1"/>
  <c r="BI38" i="1"/>
  <c r="BH37" i="1"/>
  <c r="BF40" i="1"/>
  <c r="BH40" i="1"/>
  <c r="BJ35" i="1"/>
  <c r="BF35" i="1"/>
  <c r="BH34" i="1"/>
  <c r="BJ33" i="1"/>
  <c r="BF33" i="1"/>
  <c r="BH32" i="1"/>
  <c r="BJ31" i="1"/>
  <c r="BF31" i="1"/>
  <c r="BI35" i="1"/>
  <c r="BG34" i="1"/>
  <c r="BI33" i="1"/>
  <c r="BG32" i="1"/>
  <c r="BI31" i="1"/>
  <c r="BH35" i="1"/>
  <c r="BJ34" i="1"/>
  <c r="BF34" i="1"/>
  <c r="BH33" i="1"/>
  <c r="BJ32" i="1"/>
  <c r="BF32" i="1"/>
  <c r="BH31" i="1"/>
  <c r="BG35" i="1"/>
  <c r="BI34" i="1"/>
  <c r="BG33" i="1"/>
  <c r="BI32" i="1"/>
  <c r="BG31" i="1"/>
  <c r="T31" i="1"/>
  <c r="AW19" i="1" l="1"/>
  <c r="AH25" i="1" l="1"/>
  <c r="R73" i="1"/>
  <c r="AJ73" i="1" s="1"/>
  <c r="O73" i="1"/>
  <c r="R25" i="1"/>
  <c r="AJ25" i="1" s="1"/>
  <c r="O25" i="1"/>
  <c r="S25" i="1" l="1"/>
  <c r="S73" i="1"/>
  <c r="P73" i="1"/>
  <c r="P25" i="1"/>
  <c r="AH19" i="1" l="1"/>
  <c r="AH20" i="1"/>
  <c r="J73" i="1" l="1"/>
  <c r="J25" i="1"/>
  <c r="J19" i="1"/>
  <c r="O19" i="1" l="1"/>
  <c r="P19" i="1" s="1"/>
  <c r="R19" i="1"/>
  <c r="AJ19" i="1" l="1"/>
  <c r="AY19" i="1" s="1"/>
  <c r="S19" i="1"/>
  <c r="AH73" i="1" l="1"/>
  <c r="AW73" i="1"/>
  <c r="AV73" i="1" s="1"/>
  <c r="AX73" i="1" s="1"/>
  <c r="AY73" i="1"/>
  <c r="BC73" i="1" s="1"/>
  <c r="AZ73" i="1" s="1"/>
  <c r="AH74" i="1"/>
  <c r="AH75" i="1"/>
  <c r="AH76" i="1"/>
  <c r="AH77" i="1"/>
  <c r="AW25" i="1"/>
  <c r="AV25" i="1" s="1"/>
  <c r="AX25" i="1" s="1"/>
  <c r="AY25" i="1"/>
  <c r="BC25" i="1" s="1"/>
  <c r="AZ25" i="1" s="1"/>
  <c r="AH26" i="1"/>
  <c r="AH27" i="1"/>
  <c r="AH28" i="1"/>
  <c r="AH29" i="1"/>
  <c r="AH21" i="1"/>
  <c r="AH22" i="1"/>
  <c r="AH23" i="1"/>
  <c r="BA73" i="1" l="1"/>
  <c r="BA25" i="1"/>
  <c r="BJ77" i="1" l="1"/>
  <c r="BF74" i="1"/>
  <c r="BG73" i="1"/>
  <c r="BG76" i="1"/>
  <c r="BF76" i="1"/>
  <c r="BI74" i="1"/>
  <c r="BH75" i="1"/>
  <c r="BJ76" i="1"/>
  <c r="BI76" i="1"/>
  <c r="BI77" i="1"/>
  <c r="BH76" i="1"/>
  <c r="BF75" i="1"/>
  <c r="BF73" i="1"/>
  <c r="BG74" i="1"/>
  <c r="BH77" i="1"/>
  <c r="BJ73" i="1"/>
  <c r="BG77" i="1"/>
  <c r="BI73" i="1"/>
  <c r="BH73" i="1"/>
  <c r="BH74" i="1"/>
  <c r="BG75" i="1"/>
  <c r="BJ75" i="1"/>
  <c r="BI75" i="1"/>
  <c r="BJ74" i="1"/>
  <c r="BF77" i="1"/>
  <c r="BG29" i="1"/>
  <c r="BJ26" i="1"/>
  <c r="BG28" i="1"/>
  <c r="BI26" i="1"/>
  <c r="BF25" i="1"/>
  <c r="BF29" i="1"/>
  <c r="BI29" i="1"/>
  <c r="BJ28" i="1"/>
  <c r="BF28" i="1"/>
  <c r="BG27" i="1"/>
  <c r="BH26" i="1"/>
  <c r="BI25" i="1"/>
  <c r="BH29" i="1"/>
  <c r="BI28" i="1"/>
  <c r="BJ27" i="1"/>
  <c r="BF27" i="1"/>
  <c r="BG26" i="1"/>
  <c r="BH25" i="1"/>
  <c r="BH28" i="1"/>
  <c r="BI27" i="1"/>
  <c r="BF26" i="1"/>
  <c r="BG25" i="1"/>
  <c r="BJ29" i="1"/>
  <c r="BH27" i="1"/>
  <c r="BJ25" i="1"/>
  <c r="BD73" i="1"/>
  <c r="BD25" i="1"/>
  <c r="T25" i="1"/>
  <c r="T73" i="1"/>
  <c r="AV19" i="1"/>
  <c r="AX19" i="1" l="1"/>
  <c r="BC19" i="1"/>
  <c r="AZ19" i="1" s="1"/>
  <c r="BA19" i="1" l="1"/>
  <c r="BD19" i="1" s="1"/>
  <c r="T19" i="1"/>
  <c r="J68" i="4"/>
  <c r="O54" i="2" s="1"/>
  <c r="J46" i="4"/>
  <c r="H66" i="4"/>
  <c r="H65" i="4"/>
  <c r="H64" i="4"/>
  <c r="H63" i="4"/>
  <c r="S2" i="2" s="1"/>
  <c r="T4" i="2" s="1"/>
  <c r="U4" i="2" s="1"/>
  <c r="H62" i="4"/>
  <c r="H61" i="4"/>
  <c r="H60" i="4"/>
  <c r="H59" i="4"/>
  <c r="H58" i="4"/>
  <c r="H57" i="4"/>
  <c r="H56" i="4"/>
  <c r="H55" i="4"/>
  <c r="H54" i="4"/>
  <c r="H53" i="4"/>
  <c r="H52" i="4"/>
  <c r="H51" i="4"/>
  <c r="B51" i="4"/>
  <c r="G54" i="2"/>
  <c r="G53" i="2"/>
  <c r="G50" i="2"/>
  <c r="H44" i="4"/>
  <c r="H43" i="4"/>
  <c r="H42" i="4"/>
  <c r="H41" i="4"/>
  <c r="H40" i="4"/>
  <c r="H39" i="4"/>
  <c r="H38" i="4"/>
  <c r="H37" i="4"/>
  <c r="H36" i="4"/>
  <c r="H35" i="4"/>
  <c r="H34" i="4"/>
  <c r="H33" i="4"/>
  <c r="H32" i="4"/>
  <c r="H31" i="4"/>
  <c r="H30" i="4"/>
  <c r="H29" i="4"/>
  <c r="B29" i="4"/>
  <c r="O50" i="2"/>
  <c r="O51" i="2"/>
  <c r="O52" i="2"/>
  <c r="O53" i="2"/>
  <c r="O55" i="2"/>
  <c r="O56" i="2"/>
  <c r="O57" i="2"/>
  <c r="O58" i="2"/>
  <c r="O59" i="2"/>
  <c r="O60" i="2"/>
  <c r="O61" i="2"/>
  <c r="O62" i="2"/>
  <c r="O63" i="2"/>
  <c r="N50" i="2"/>
  <c r="N51" i="2"/>
  <c r="N52" i="2"/>
  <c r="N53" i="2"/>
  <c r="N54" i="2"/>
  <c r="N55" i="2"/>
  <c r="N56" i="2"/>
  <c r="N57" i="2"/>
  <c r="N58" i="2"/>
  <c r="N59" i="2"/>
  <c r="N60" i="2"/>
  <c r="N61" i="2"/>
  <c r="N62" i="2"/>
  <c r="N63" i="2"/>
  <c r="K50" i="2"/>
  <c r="K51" i="2"/>
  <c r="K52" i="2"/>
  <c r="K53" i="2"/>
  <c r="K55" i="2"/>
  <c r="K56" i="2"/>
  <c r="K57" i="2"/>
  <c r="K58" i="2"/>
  <c r="K59" i="2"/>
  <c r="K60" i="2"/>
  <c r="K61" i="2"/>
  <c r="K62" i="2"/>
  <c r="K63" i="2"/>
  <c r="J50" i="2"/>
  <c r="J51" i="2"/>
  <c r="J52" i="2"/>
  <c r="J53" i="2"/>
  <c r="J54" i="2"/>
  <c r="J55" i="2"/>
  <c r="J56" i="2"/>
  <c r="J57" i="2"/>
  <c r="J58" i="2"/>
  <c r="J59" i="2"/>
  <c r="J60" i="2"/>
  <c r="J61" i="2"/>
  <c r="J62" i="2"/>
  <c r="J63" i="2"/>
  <c r="AK50" i="2"/>
  <c r="AK51" i="2"/>
  <c r="AK52" i="2"/>
  <c r="AK53" i="2"/>
  <c r="AK54" i="2"/>
  <c r="AK55" i="2"/>
  <c r="AK56" i="2"/>
  <c r="AK57" i="2"/>
  <c r="AK58" i="2"/>
  <c r="AK59" i="2"/>
  <c r="AK60" i="2"/>
  <c r="AK61" i="2"/>
  <c r="AK62" i="2"/>
  <c r="AK63" i="2"/>
  <c r="AK49" i="2"/>
  <c r="AG50" i="2"/>
  <c r="AG51" i="2"/>
  <c r="AG52" i="2"/>
  <c r="AG53" i="2"/>
  <c r="AG54" i="2"/>
  <c r="AG55" i="2"/>
  <c r="AG56" i="2"/>
  <c r="AG57" i="2"/>
  <c r="AG58" i="2"/>
  <c r="AG59" i="2"/>
  <c r="AG60" i="2"/>
  <c r="AG61" i="2"/>
  <c r="AG62" i="2"/>
  <c r="AG63" i="2"/>
  <c r="AG49" i="2"/>
  <c r="Z50" i="2"/>
  <c r="Z51" i="2"/>
  <c r="Z52" i="2"/>
  <c r="Z53" i="2"/>
  <c r="Z54" i="2"/>
  <c r="Z55" i="2"/>
  <c r="Z56" i="2"/>
  <c r="Z57" i="2"/>
  <c r="Z58" i="2"/>
  <c r="Z59" i="2"/>
  <c r="Z60" i="2"/>
  <c r="Z61" i="2"/>
  <c r="Z62" i="2"/>
  <c r="Z63" i="2"/>
  <c r="Z49" i="2"/>
  <c r="V50" i="2"/>
  <c r="V51" i="2"/>
  <c r="V52" i="2"/>
  <c r="V53" i="2"/>
  <c r="V54" i="2"/>
  <c r="V55" i="2"/>
  <c r="V56" i="2"/>
  <c r="V57" i="2"/>
  <c r="V58" i="2"/>
  <c r="V59" i="2"/>
  <c r="V60" i="2"/>
  <c r="V61" i="2"/>
  <c r="V62" i="2"/>
  <c r="V63" i="2"/>
  <c r="V49" i="2"/>
  <c r="H182" i="7"/>
  <c r="AL63" i="2" s="1"/>
  <c r="G180" i="7"/>
  <c r="G179" i="7"/>
  <c r="G178" i="7"/>
  <c r="G177" i="7"/>
  <c r="G176" i="7"/>
  <c r="B174" i="7"/>
  <c r="A174" i="7"/>
  <c r="H170" i="7"/>
  <c r="AL62" i="2" s="1"/>
  <c r="AM62" i="2" s="1"/>
  <c r="AN62" i="2" s="1"/>
  <c r="G168" i="7"/>
  <c r="G167" i="7"/>
  <c r="G166" i="7"/>
  <c r="G165" i="7"/>
  <c r="G164" i="7"/>
  <c r="B162" i="7"/>
  <c r="A162" i="7"/>
  <c r="H158" i="7"/>
  <c r="AH61" i="2" s="1"/>
  <c r="G156" i="7"/>
  <c r="G155" i="7"/>
  <c r="G154" i="7"/>
  <c r="G153" i="7"/>
  <c r="G152" i="7"/>
  <c r="B150" i="7"/>
  <c r="A150" i="7"/>
  <c r="H146" i="7"/>
  <c r="AL60" i="2" s="1"/>
  <c r="G144" i="7"/>
  <c r="G143" i="7"/>
  <c r="G142" i="7"/>
  <c r="G141" i="7"/>
  <c r="G140" i="7"/>
  <c r="B138" i="7"/>
  <c r="A138" i="7"/>
  <c r="H134" i="7"/>
  <c r="AL59" i="2" s="1"/>
  <c r="G132" i="7"/>
  <c r="G131" i="7"/>
  <c r="G130" i="7"/>
  <c r="G129" i="7"/>
  <c r="G128" i="7"/>
  <c r="B126" i="7"/>
  <c r="A126" i="7"/>
  <c r="H122" i="7"/>
  <c r="AH58" i="2" s="1"/>
  <c r="G120" i="7"/>
  <c r="G119" i="7"/>
  <c r="G118" i="7"/>
  <c r="G117" i="7"/>
  <c r="G116" i="7"/>
  <c r="B114" i="7"/>
  <c r="A114" i="7"/>
  <c r="H110" i="7"/>
  <c r="AL57" i="2" s="1"/>
  <c r="G108" i="7"/>
  <c r="G107" i="7"/>
  <c r="G106" i="7"/>
  <c r="G105" i="7"/>
  <c r="G104" i="7"/>
  <c r="B102" i="7"/>
  <c r="A102" i="7"/>
  <c r="H98" i="7"/>
  <c r="AL56" i="2" s="1"/>
  <c r="G96" i="7"/>
  <c r="G95" i="7"/>
  <c r="G94" i="7"/>
  <c r="G93" i="7"/>
  <c r="G92" i="7"/>
  <c r="B90" i="7"/>
  <c r="A90" i="7"/>
  <c r="H86" i="7"/>
  <c r="AL55" i="2" s="1"/>
  <c r="G84" i="7"/>
  <c r="G83" i="7"/>
  <c r="G82" i="7"/>
  <c r="G81" i="7"/>
  <c r="G80" i="7"/>
  <c r="B78" i="7"/>
  <c r="A78" i="7"/>
  <c r="H74" i="7"/>
  <c r="AL54" i="2" s="1"/>
  <c r="G72" i="7"/>
  <c r="G71" i="7"/>
  <c r="G70" i="7"/>
  <c r="G69" i="7"/>
  <c r="G68" i="7"/>
  <c r="B66" i="7"/>
  <c r="A66" i="7"/>
  <c r="H62" i="7"/>
  <c r="AL53" i="2" s="1"/>
  <c r="G60" i="7"/>
  <c r="G59" i="7"/>
  <c r="G58" i="7"/>
  <c r="G57" i="7"/>
  <c r="G56" i="7"/>
  <c r="B54" i="7"/>
  <c r="A54" i="7"/>
  <c r="H50" i="7"/>
  <c r="AH52" i="2" s="1"/>
  <c r="G48" i="7"/>
  <c r="G47" i="7"/>
  <c r="G46" i="7"/>
  <c r="G45" i="7"/>
  <c r="G44" i="7"/>
  <c r="B42" i="7"/>
  <c r="A42" i="7"/>
  <c r="H38" i="7"/>
  <c r="AL51" i="2" s="1"/>
  <c r="G36" i="7"/>
  <c r="G35" i="7"/>
  <c r="G34" i="7"/>
  <c r="G33" i="7"/>
  <c r="G32" i="7"/>
  <c r="B30" i="7"/>
  <c r="A30" i="7"/>
  <c r="H26" i="7"/>
  <c r="AH50" i="2" s="1"/>
  <c r="G24" i="7"/>
  <c r="G23" i="7"/>
  <c r="G22" i="7"/>
  <c r="G21" i="7"/>
  <c r="G20" i="7"/>
  <c r="B18" i="7"/>
  <c r="A18" i="7"/>
  <c r="H14" i="7"/>
  <c r="AL49" i="2" s="1"/>
  <c r="G12" i="7"/>
  <c r="G11" i="7"/>
  <c r="G10" i="7"/>
  <c r="G9" i="7"/>
  <c r="G8" i="7"/>
  <c r="B6" i="7"/>
  <c r="A6" i="7"/>
  <c r="H182" i="6"/>
  <c r="AA63" i="2" s="1"/>
  <c r="G180" i="6"/>
  <c r="G179" i="6"/>
  <c r="G178" i="6"/>
  <c r="G177" i="6"/>
  <c r="G176" i="6"/>
  <c r="B174" i="6"/>
  <c r="A174" i="6"/>
  <c r="H170" i="6"/>
  <c r="AA62" i="2" s="1"/>
  <c r="G168" i="6"/>
  <c r="G167" i="6"/>
  <c r="G166" i="6"/>
  <c r="G165" i="6"/>
  <c r="G164" i="6"/>
  <c r="B162" i="6"/>
  <c r="A162" i="6"/>
  <c r="H158" i="6"/>
  <c r="AA61" i="2" s="1"/>
  <c r="G156" i="6"/>
  <c r="G155" i="6"/>
  <c r="G154" i="6"/>
  <c r="G153" i="6"/>
  <c r="G152" i="6"/>
  <c r="B150" i="6"/>
  <c r="A150" i="6"/>
  <c r="H146" i="6"/>
  <c r="AA60" i="2" s="1"/>
  <c r="G144" i="6"/>
  <c r="G143" i="6"/>
  <c r="G142" i="6"/>
  <c r="G141" i="6"/>
  <c r="G140" i="6"/>
  <c r="B138" i="6"/>
  <c r="A138" i="6"/>
  <c r="H134" i="6"/>
  <c r="AA59" i="2" s="1"/>
  <c r="G132" i="6"/>
  <c r="G131" i="6"/>
  <c r="G130" i="6"/>
  <c r="G129" i="6"/>
  <c r="G128" i="6"/>
  <c r="B126" i="6"/>
  <c r="A126" i="6"/>
  <c r="H122" i="6"/>
  <c r="AA58" i="2" s="1"/>
  <c r="G120" i="6"/>
  <c r="G119" i="6"/>
  <c r="G118" i="6"/>
  <c r="G117" i="6"/>
  <c r="G116" i="6"/>
  <c r="B114" i="6"/>
  <c r="A114" i="6"/>
  <c r="H110" i="6"/>
  <c r="AA57" i="2" s="1"/>
  <c r="G108" i="6"/>
  <c r="G107" i="6"/>
  <c r="G106" i="6"/>
  <c r="G105" i="6"/>
  <c r="G104" i="6"/>
  <c r="B102" i="6"/>
  <c r="A102" i="6"/>
  <c r="H98" i="6"/>
  <c r="AA56" i="2" s="1"/>
  <c r="AB56" i="2" s="1"/>
  <c r="AC56" i="2" s="1"/>
  <c r="G96" i="6"/>
  <c r="G95" i="6"/>
  <c r="G94" i="6"/>
  <c r="G93" i="6"/>
  <c r="G92" i="6"/>
  <c r="B90" i="6"/>
  <c r="A90" i="6"/>
  <c r="H86" i="6"/>
  <c r="AA55" i="2" s="1"/>
  <c r="G84" i="6"/>
  <c r="G83" i="6"/>
  <c r="G82" i="6"/>
  <c r="G81" i="6"/>
  <c r="G80" i="6"/>
  <c r="B78" i="6"/>
  <c r="A78" i="6"/>
  <c r="H74" i="6"/>
  <c r="AA54" i="2" s="1"/>
  <c r="G72" i="6"/>
  <c r="G71" i="6"/>
  <c r="G70" i="6"/>
  <c r="G69" i="6"/>
  <c r="G68" i="6"/>
  <c r="B66" i="6"/>
  <c r="A66" i="6"/>
  <c r="H62" i="6"/>
  <c r="AA53" i="2" s="1"/>
  <c r="G60" i="6"/>
  <c r="G59" i="6"/>
  <c r="G58" i="6"/>
  <c r="G57" i="6"/>
  <c r="G56" i="6"/>
  <c r="B54" i="6"/>
  <c r="A54" i="6"/>
  <c r="H50" i="6"/>
  <c r="W52" i="2" s="1"/>
  <c r="G48" i="6"/>
  <c r="G47" i="6"/>
  <c r="G46" i="6"/>
  <c r="G45" i="6"/>
  <c r="G44" i="6"/>
  <c r="B42" i="6"/>
  <c r="A42" i="6"/>
  <c r="H38" i="6"/>
  <c r="AA51" i="2" s="1"/>
  <c r="G36" i="6"/>
  <c r="G35" i="6"/>
  <c r="G34" i="6"/>
  <c r="G33" i="6"/>
  <c r="G32" i="6"/>
  <c r="B30" i="6"/>
  <c r="A30" i="6"/>
  <c r="H26" i="6"/>
  <c r="AA50" i="2" s="1"/>
  <c r="G24" i="6"/>
  <c r="G23" i="6"/>
  <c r="G22" i="6"/>
  <c r="G21" i="6"/>
  <c r="G20" i="6"/>
  <c r="B18" i="6"/>
  <c r="A18" i="6"/>
  <c r="H14" i="6"/>
  <c r="AA49" i="2" s="1"/>
  <c r="G12" i="6"/>
  <c r="G11" i="6"/>
  <c r="G10" i="6"/>
  <c r="G9" i="6"/>
  <c r="G8" i="6"/>
  <c r="B6" i="6"/>
  <c r="A6" i="6"/>
  <c r="AE60" i="2"/>
  <c r="AE62" i="2"/>
  <c r="AE54" i="2"/>
  <c r="AE56" i="2"/>
  <c r="AE52" i="2"/>
  <c r="AE61" i="2"/>
  <c r="AE57" i="2"/>
  <c r="AE53" i="2"/>
  <c r="AE63" i="2"/>
  <c r="AE59" i="2"/>
  <c r="AE55" i="2"/>
  <c r="AE51" i="2"/>
  <c r="AE49" i="2"/>
  <c r="AE58" i="2"/>
  <c r="AE50" i="2"/>
  <c r="T54" i="2"/>
  <c r="T56" i="2"/>
  <c r="T52" i="2"/>
  <c r="T50" i="2"/>
  <c r="T60" i="2"/>
  <c r="T63" i="2"/>
  <c r="T59" i="2"/>
  <c r="T55" i="2"/>
  <c r="T51" i="2"/>
  <c r="T58" i="2"/>
  <c r="T62" i="2"/>
  <c r="T61" i="2"/>
  <c r="T57" i="2"/>
  <c r="T53" i="2"/>
  <c r="T49" i="2"/>
  <c r="I65" i="2"/>
  <c r="I66" i="2"/>
  <c r="I67" i="2"/>
  <c r="I64" i="2"/>
  <c r="N49" i="2"/>
  <c r="J49" i="2"/>
  <c r="G55" i="2"/>
  <c r="G59" i="2"/>
  <c r="G63" i="2"/>
  <c r="T2" i="2"/>
  <c r="G64" i="2"/>
  <c r="G66" i="2"/>
  <c r="G67" i="2"/>
  <c r="G57" i="2"/>
  <c r="G58" i="2"/>
  <c r="G60" i="2"/>
  <c r="G62" i="2"/>
  <c r="G61" i="2"/>
  <c r="G56" i="2"/>
  <c r="G52" i="2"/>
  <c r="O49" i="2"/>
  <c r="K49" i="2"/>
  <c r="AB49" i="2" l="1"/>
  <c r="AC49" i="2" s="1"/>
  <c r="BJ23" i="1"/>
  <c r="BJ19" i="1"/>
  <c r="BI20" i="1"/>
  <c r="BH21" i="1"/>
  <c r="BG22" i="1"/>
  <c r="BF22" i="1"/>
  <c r="BF23" i="1"/>
  <c r="BI23" i="1"/>
  <c r="BI19" i="1"/>
  <c r="BG21" i="1"/>
  <c r="BF21" i="1"/>
  <c r="BI21" i="1"/>
  <c r="BG19" i="1"/>
  <c r="BJ22" i="1"/>
  <c r="BH20" i="1"/>
  <c r="BJ20" i="1"/>
  <c r="BG23" i="1"/>
  <c r="BF19" i="1"/>
  <c r="BJ21" i="1"/>
  <c r="BI22" i="1"/>
  <c r="BH23" i="1"/>
  <c r="BH19" i="1"/>
  <c r="BG20" i="1"/>
  <c r="BF20" i="1"/>
  <c r="BH22" i="1"/>
  <c r="AB60" i="2"/>
  <c r="AC60" i="2" s="1"/>
  <c r="K54" i="2"/>
  <c r="L54" i="2" s="1"/>
  <c r="M54" i="2" s="1"/>
  <c r="AL50" i="2"/>
  <c r="AM50" i="2" s="1"/>
  <c r="AN50" i="2" s="1"/>
  <c r="AL58" i="2"/>
  <c r="AM58" i="2" s="1"/>
  <c r="AN58" i="2" s="1"/>
  <c r="F121" i="7"/>
  <c r="F122" i="7" s="1"/>
  <c r="F25" i="6"/>
  <c r="F26" i="6" s="1"/>
  <c r="F73" i="6"/>
  <c r="F74" i="6" s="1"/>
  <c r="F97" i="6"/>
  <c r="F98" i="6" s="1"/>
  <c r="F121" i="6"/>
  <c r="F122" i="6" s="1"/>
  <c r="F145" i="6"/>
  <c r="F146" i="6" s="1"/>
  <c r="F169" i="6"/>
  <c r="F170" i="6" s="1"/>
  <c r="F181" i="6"/>
  <c r="F182" i="6" s="1"/>
  <c r="F13" i="7"/>
  <c r="F14" i="7" s="1"/>
  <c r="F25" i="7"/>
  <c r="F26" i="7" s="1"/>
  <c r="L55" i="2"/>
  <c r="M55" i="2" s="1"/>
  <c r="F133" i="7"/>
  <c r="F134" i="7" s="1"/>
  <c r="F169" i="7"/>
  <c r="F170" i="7" s="1"/>
  <c r="L56" i="2"/>
  <c r="M56" i="2" s="1"/>
  <c r="L52" i="2"/>
  <c r="M52" i="2" s="1"/>
  <c r="Q60" i="2"/>
  <c r="R60" i="2" s="1"/>
  <c r="Q56" i="2"/>
  <c r="R56" i="2" s="1"/>
  <c r="Q52" i="2"/>
  <c r="R52" i="2" s="1"/>
  <c r="Q63" i="2"/>
  <c r="R63" i="2" s="1"/>
  <c r="Q59" i="2"/>
  <c r="R59" i="2" s="1"/>
  <c r="Q51" i="2"/>
  <c r="R51" i="2" s="1"/>
  <c r="T5" i="2"/>
  <c r="U5" i="2" s="1"/>
  <c r="AI50" i="2"/>
  <c r="AJ50" i="2" s="1"/>
  <c r="L61" i="2"/>
  <c r="M61" i="2" s="1"/>
  <c r="L57" i="2"/>
  <c r="M57" i="2" s="1"/>
  <c r="AB50" i="2"/>
  <c r="AC50" i="2" s="1"/>
  <c r="AB51" i="2"/>
  <c r="AC51" i="2" s="1"/>
  <c r="X52" i="2"/>
  <c r="Y52" i="2" s="1"/>
  <c r="AB54" i="2"/>
  <c r="AC54" i="2" s="1"/>
  <c r="AB55" i="2"/>
  <c r="AC55" i="2" s="1"/>
  <c r="AB58" i="2"/>
  <c r="AC58" i="2" s="1"/>
  <c r="AB59" i="2"/>
  <c r="AC59" i="2" s="1"/>
  <c r="AB63" i="2"/>
  <c r="AC63" i="2" s="1"/>
  <c r="AM49" i="2"/>
  <c r="AN49" i="2" s="1"/>
  <c r="AM53" i="2"/>
  <c r="AN53" i="2" s="1"/>
  <c r="AM56" i="2"/>
  <c r="AN56" i="2" s="1"/>
  <c r="AM57" i="2"/>
  <c r="AN57" i="2" s="1"/>
  <c r="AI58" i="2"/>
  <c r="AJ58" i="2" s="1"/>
  <c r="AM60" i="2"/>
  <c r="AN60" i="2" s="1"/>
  <c r="AI61" i="2"/>
  <c r="AJ61" i="2" s="1"/>
  <c r="AB53" i="2"/>
  <c r="AC53" i="2" s="1"/>
  <c r="AB57" i="2"/>
  <c r="AC57" i="2" s="1"/>
  <c r="AB61" i="2"/>
  <c r="AC61" i="2" s="1"/>
  <c r="AM55" i="2"/>
  <c r="AN55" i="2" s="1"/>
  <c r="AM59" i="2"/>
  <c r="AN59" i="2" s="1"/>
  <c r="AM51" i="2"/>
  <c r="AN51" i="2" s="1"/>
  <c r="AI52" i="2"/>
  <c r="AJ52" i="2" s="1"/>
  <c r="AM63" i="2"/>
  <c r="AN63" i="2" s="1"/>
  <c r="G51" i="2"/>
  <c r="F13" i="6"/>
  <c r="F14" i="6" s="1"/>
  <c r="T6" i="2"/>
  <c r="U6" i="2" s="1"/>
  <c r="AH49" i="2"/>
  <c r="AI49" i="2" s="1"/>
  <c r="AJ49" i="2" s="1"/>
  <c r="L53" i="2"/>
  <c r="M53" i="2" s="1"/>
  <c r="Q61" i="2"/>
  <c r="R61" i="2" s="1"/>
  <c r="Q57" i="2"/>
  <c r="R57" i="2" s="1"/>
  <c r="Q53" i="2"/>
  <c r="R53" i="2" s="1"/>
  <c r="T7" i="2"/>
  <c r="U7" i="2" s="1"/>
  <c r="W50" i="2"/>
  <c r="X50" i="2" s="1"/>
  <c r="Y50" i="2" s="1"/>
  <c r="F49" i="7"/>
  <c r="F50" i="7" s="1"/>
  <c r="F73" i="7"/>
  <c r="F74" i="7" s="1"/>
  <c r="F97" i="7"/>
  <c r="F98" i="7" s="1"/>
  <c r="F157" i="7"/>
  <c r="F158" i="7" s="1"/>
  <c r="F181" i="7"/>
  <c r="F182" i="7" s="1"/>
  <c r="F49" i="6"/>
  <c r="F50" i="6" s="1"/>
  <c r="F61" i="7"/>
  <c r="F62" i="7" s="1"/>
  <c r="F145" i="7"/>
  <c r="F146" i="7" s="1"/>
  <c r="AH56" i="2"/>
  <c r="AI56" i="2" s="1"/>
  <c r="AJ56" i="2" s="1"/>
  <c r="AL61" i="2"/>
  <c r="AM61" i="2" s="1"/>
  <c r="AN61" i="2" s="1"/>
  <c r="L49" i="2"/>
  <c r="M49" i="2" s="1"/>
  <c r="F85" i="7"/>
  <c r="F86" i="7" s="1"/>
  <c r="Q58" i="2"/>
  <c r="R58" i="2" s="1"/>
  <c r="Q50" i="2"/>
  <c r="R50" i="2" s="1"/>
  <c r="G67" i="4"/>
  <c r="F37" i="6"/>
  <c r="F38" i="6" s="1"/>
  <c r="F61" i="6"/>
  <c r="F62" i="6" s="1"/>
  <c r="F85" i="6"/>
  <c r="F86" i="6" s="1"/>
  <c r="F109" i="6"/>
  <c r="F110" i="6" s="1"/>
  <c r="F133" i="6"/>
  <c r="F134" i="6" s="1"/>
  <c r="F157" i="6"/>
  <c r="F158" i="6" s="1"/>
  <c r="F109" i="7"/>
  <c r="F110" i="7" s="1"/>
  <c r="AL52" i="2"/>
  <c r="AM52" i="2" s="1"/>
  <c r="AN52" i="2" s="1"/>
  <c r="L63" i="2"/>
  <c r="M63" i="2" s="1"/>
  <c r="L59" i="2"/>
  <c r="M59" i="2" s="1"/>
  <c r="L51" i="2"/>
  <c r="M51" i="2" s="1"/>
  <c r="F37" i="7"/>
  <c r="F38" i="7" s="1"/>
  <c r="L62" i="2"/>
  <c r="M62" i="2" s="1"/>
  <c r="L58" i="2"/>
  <c r="M58" i="2" s="1"/>
  <c r="L50" i="2"/>
  <c r="M50" i="2" s="1"/>
  <c r="G45" i="4"/>
  <c r="G46" i="4" s="1"/>
  <c r="G49" i="2"/>
  <c r="Q49" i="2"/>
  <c r="R49" i="2" s="1"/>
  <c r="W49" i="2"/>
  <c r="X49" i="2" s="1"/>
  <c r="Y49" i="2" s="1"/>
  <c r="AA52" i="2"/>
  <c r="AB52" i="2" s="1"/>
  <c r="AC52" i="2" s="1"/>
  <c r="AH51" i="2"/>
  <c r="AI51" i="2" s="1"/>
  <c r="AJ51" i="2" s="1"/>
  <c r="AH55" i="2"/>
  <c r="AI55" i="2" s="1"/>
  <c r="AJ55" i="2" s="1"/>
  <c r="AH60" i="2"/>
  <c r="AI60" i="2" s="1"/>
  <c r="AJ60" i="2" s="1"/>
  <c r="W51" i="2"/>
  <c r="X51" i="2" s="1"/>
  <c r="Y51" i="2" s="1"/>
  <c r="W56" i="2"/>
  <c r="X56" i="2" s="1"/>
  <c r="Y56" i="2" s="1"/>
  <c r="W60" i="2"/>
  <c r="X60" i="2" s="1"/>
  <c r="Y60" i="2" s="1"/>
  <c r="W53" i="2"/>
  <c r="X53" i="2" s="1"/>
  <c r="Y53" i="2" s="1"/>
  <c r="W57" i="2"/>
  <c r="X57" i="2" s="1"/>
  <c r="Y57" i="2" s="1"/>
  <c r="W61" i="2"/>
  <c r="X61" i="2" s="1"/>
  <c r="Y61" i="2" s="1"/>
  <c r="AB62" i="2"/>
  <c r="AC62" i="2" s="1"/>
  <c r="T3" i="2"/>
  <c r="U3" i="2" s="1"/>
  <c r="W3" i="2" s="1"/>
  <c r="AH53" i="2"/>
  <c r="AI53" i="2" s="1"/>
  <c r="AH57" i="2"/>
  <c r="AI57" i="2" s="1"/>
  <c r="AJ57" i="2" s="1"/>
  <c r="AH62" i="2"/>
  <c r="AI62" i="2" s="1"/>
  <c r="AJ62" i="2" s="1"/>
  <c r="W54" i="2"/>
  <c r="X54" i="2" s="1"/>
  <c r="Y54" i="2" s="1"/>
  <c r="W58" i="2"/>
  <c r="X58" i="2" s="1"/>
  <c r="Y58" i="2" s="1"/>
  <c r="W62" i="2"/>
  <c r="X62" i="2" s="1"/>
  <c r="Y62" i="2" s="1"/>
  <c r="Q55" i="2"/>
  <c r="R55" i="2" s="1"/>
  <c r="AH54" i="2"/>
  <c r="AI54" i="2" s="1"/>
  <c r="AJ54" i="2" s="1"/>
  <c r="AH59" i="2"/>
  <c r="AI59" i="2" s="1"/>
  <c r="AJ59" i="2" s="1"/>
  <c r="AH63" i="2"/>
  <c r="AI63" i="2" s="1"/>
  <c r="AJ63" i="2" s="1"/>
  <c r="W55" i="2"/>
  <c r="X55" i="2" s="1"/>
  <c r="Y55" i="2" s="1"/>
  <c r="W59" i="2"/>
  <c r="X59" i="2" s="1"/>
  <c r="Y59" i="2" s="1"/>
  <c r="W63" i="2"/>
  <c r="X63" i="2" s="1"/>
  <c r="AM54" i="2"/>
  <c r="AN54" i="2" s="1"/>
  <c r="L60" i="2"/>
  <c r="M60" i="2" s="1"/>
  <c r="Q62" i="2"/>
  <c r="R62" i="2" s="1"/>
  <c r="Q54" i="2"/>
  <c r="R54" i="2" s="1"/>
  <c r="U49" i="2" l="1"/>
  <c r="I55" i="2"/>
  <c r="AF55" i="2"/>
  <c r="G68" i="4"/>
  <c r="I57" i="2"/>
  <c r="AF50" i="2"/>
  <c r="AF51" i="2"/>
  <c r="I63" i="2"/>
  <c r="I52" i="2"/>
  <c r="I56" i="2"/>
  <c r="U51" i="2"/>
  <c r="I51" i="2"/>
  <c r="AF49" i="2"/>
  <c r="I61" i="2"/>
  <c r="U59" i="2"/>
  <c r="AF52" i="2"/>
  <c r="I58" i="2"/>
  <c r="AF63" i="2"/>
  <c r="I49" i="2"/>
  <c r="U57" i="2"/>
  <c r="U50" i="2"/>
  <c r="AF58" i="2"/>
  <c r="U53" i="2"/>
  <c r="AF56" i="2"/>
  <c r="AF60" i="2"/>
  <c r="I59" i="2"/>
  <c r="I53" i="2"/>
  <c r="AF61" i="2"/>
  <c r="U54" i="2"/>
  <c r="U52" i="2"/>
  <c r="I60" i="2"/>
  <c r="I54" i="2"/>
  <c r="U58" i="2"/>
  <c r="AJ53" i="2"/>
  <c r="AF53" i="2" s="1"/>
  <c r="U56" i="2"/>
  <c r="U61" i="2"/>
  <c r="I50" i="2"/>
  <c r="U60" i="2"/>
  <c r="U62" i="2"/>
  <c r="I62" i="2"/>
  <c r="Y63" i="2"/>
  <c r="U63" i="2" s="1"/>
  <c r="AF54" i="2"/>
  <c r="AF62" i="2"/>
  <c r="AF59" i="2"/>
  <c r="U55" i="2"/>
  <c r="AF57" i="2"/>
</calcChain>
</file>

<file path=xl/comments1.xml><?xml version="1.0" encoding="utf-8"?>
<comments xmlns="http://schemas.openxmlformats.org/spreadsheetml/2006/main">
  <authors>
    <author>Oscar Eduardo Enciso Guzmán</author>
    <author>juridica</author>
  </authors>
  <commentList>
    <comment ref="B13" authorId="0" shapeId="0">
      <text>
        <r>
          <rPr>
            <b/>
            <sz val="10"/>
            <color indexed="81"/>
            <rFont val="Arial Narrow"/>
            <family val="2"/>
          </rPr>
          <t>Oscar Eduardo Enciso Guzmán:</t>
        </r>
        <r>
          <rPr>
            <sz val="10"/>
            <color indexed="81"/>
            <rFont val="Arial Narrow"/>
            <family val="2"/>
          </rPr>
          <t xml:space="preserve">
</t>
        </r>
        <r>
          <rPr>
            <b/>
            <sz val="12"/>
            <color indexed="81"/>
            <rFont val="Arial Narrow"/>
            <family val="2"/>
          </rPr>
          <t xml:space="preserve">3.1 </t>
        </r>
        <r>
          <rPr>
            <sz val="12"/>
            <color indexed="81"/>
            <rFont val="Arial Narrow"/>
            <family val="2"/>
          </rPr>
          <t>Numero de riesgo</t>
        </r>
        <r>
          <rPr>
            <sz val="10"/>
            <color indexed="81"/>
            <rFont val="Arial Narrow"/>
            <family val="2"/>
          </rPr>
          <t xml:space="preserve"> </t>
        </r>
      </text>
    </comment>
    <comment ref="C13" authorId="0" shapeId="0">
      <text>
        <r>
          <rPr>
            <b/>
            <sz val="9"/>
            <color indexed="81"/>
            <rFont val="Tahoma"/>
            <family val="2"/>
          </rPr>
          <t xml:space="preserve">Oscar Eduardo Enciso Guzmán:
</t>
        </r>
        <r>
          <rPr>
            <sz val="9"/>
            <color indexed="81"/>
            <rFont val="Tahoma"/>
            <family val="2"/>
          </rPr>
          <t xml:space="preserve">
</t>
        </r>
        <r>
          <rPr>
            <b/>
            <sz val="12"/>
            <color indexed="81"/>
            <rFont val="Arial Narrow"/>
            <family val="2"/>
          </rPr>
          <t>3.2</t>
        </r>
        <r>
          <rPr>
            <sz val="12"/>
            <color indexed="81"/>
            <rFont val="Arial Narrow"/>
            <family val="2"/>
          </rPr>
          <t xml:space="preserve">
Elija una opción de la lista desplegable</t>
        </r>
      </text>
    </comment>
    <comment ref="D13" authorId="0" shapeId="0">
      <text>
        <r>
          <rPr>
            <b/>
            <sz val="9"/>
            <color indexed="81"/>
            <rFont val="Tahoma"/>
            <family val="2"/>
          </rPr>
          <t>Oscar Eduardo Enciso Guzmán:</t>
        </r>
        <r>
          <rPr>
            <sz val="9"/>
            <color indexed="81"/>
            <rFont val="Tahoma"/>
            <family val="2"/>
          </rPr>
          <t xml:space="preserve">
</t>
        </r>
        <r>
          <rPr>
            <sz val="12"/>
            <color indexed="81"/>
            <rFont val="Arial Narrow"/>
            <family val="2"/>
          </rPr>
          <t xml:space="preserve">
</t>
        </r>
        <r>
          <rPr>
            <b/>
            <sz val="12"/>
            <color indexed="81"/>
            <rFont val="Arial Narrow"/>
            <family val="2"/>
          </rPr>
          <t>3.3</t>
        </r>
        <r>
          <rPr>
            <sz val="12"/>
            <color indexed="81"/>
            <rFont val="Arial Narrow"/>
            <family val="2"/>
          </rPr>
          <t xml:space="preserve"> Seleccione según corresponda al Proceso</t>
        </r>
        <r>
          <rPr>
            <sz val="9"/>
            <color indexed="81"/>
            <rFont val="Tahoma"/>
            <family val="2"/>
          </rPr>
          <t xml:space="preserve"> </t>
        </r>
      </text>
    </comment>
    <comment ref="E13" authorId="0" shapeId="0">
      <text>
        <r>
          <rPr>
            <b/>
            <sz val="9"/>
            <color indexed="81"/>
            <rFont val="Tahoma"/>
            <family val="2"/>
          </rPr>
          <t>Oscar Eduardo Enciso Guzmán:</t>
        </r>
        <r>
          <rPr>
            <sz val="9"/>
            <color indexed="81"/>
            <rFont val="Tahoma"/>
            <family val="2"/>
          </rPr>
          <t xml:space="preserve">
</t>
        </r>
        <r>
          <rPr>
            <b/>
            <sz val="10"/>
            <color indexed="81"/>
            <rFont val="Arial Narrow"/>
            <family val="2"/>
          </rPr>
          <t>3.4</t>
        </r>
        <r>
          <rPr>
            <sz val="10"/>
            <color indexed="81"/>
            <rFont val="Arial Narrow"/>
            <family val="2"/>
          </rPr>
          <t xml:space="preserve"> Seleccione según corresponda al Proceso </t>
        </r>
      </text>
    </comment>
    <comment ref="F13"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 xml:space="preserve">3.5 </t>
        </r>
        <r>
          <rPr>
            <sz val="10"/>
            <color indexed="81"/>
            <rFont val="Arial Narrow"/>
            <family val="2"/>
          </rPr>
          <t xml:space="preserve">IMPACTO: (qué)
</t>
        </r>
      </text>
    </comment>
    <comment ref="G13"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 xml:space="preserve">3.6 </t>
        </r>
        <r>
          <rPr>
            <sz val="10"/>
            <color indexed="81"/>
            <rFont val="Arial Narrow"/>
            <family val="2"/>
          </rPr>
          <t>CAUSA INMEDIATA: (comó)</t>
        </r>
      </text>
    </comment>
    <comment ref="H13"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3.7</t>
        </r>
        <r>
          <rPr>
            <sz val="10"/>
            <color indexed="81"/>
            <rFont val="Arial Narrow"/>
            <family val="2"/>
          </rPr>
          <t xml:space="preserve"> CAUSA RAIZ: 
(por qué)</t>
        </r>
      </text>
    </comment>
    <comment ref="I13" authorId="0" shapeId="0">
      <text>
        <r>
          <rPr>
            <b/>
            <sz val="10"/>
            <color indexed="81"/>
            <rFont val="Arial Narrow"/>
            <family val="2"/>
          </rPr>
          <t>Oscar Eduardo Enciso Guzmán:</t>
        </r>
        <r>
          <rPr>
            <sz val="10"/>
            <color indexed="81"/>
            <rFont val="Arial Narrow"/>
            <family val="2"/>
          </rPr>
          <t xml:space="preserve">
</t>
        </r>
        <r>
          <rPr>
            <b/>
            <sz val="10"/>
            <color indexed="81"/>
            <rFont val="Arial Narrow"/>
            <family val="2"/>
          </rPr>
          <t xml:space="preserve">3.8 </t>
        </r>
        <r>
          <rPr>
            <sz val="10"/>
            <color indexed="81"/>
            <rFont val="Arial Narrow"/>
            <family val="2"/>
          </rPr>
          <t xml:space="preserve">
Selecciones lista despegable </t>
        </r>
      </text>
    </comment>
    <comment ref="J13" authorId="0" shapeId="0">
      <text>
        <r>
          <rPr>
            <b/>
            <sz val="9"/>
            <color indexed="81"/>
            <rFont val="Tahoma"/>
            <family val="2"/>
          </rPr>
          <t>Oscar Eduardo Enciso Guzmán:</t>
        </r>
        <r>
          <rPr>
            <sz val="9"/>
            <color indexed="81"/>
            <rFont val="Tahoma"/>
            <family val="2"/>
          </rPr>
          <t xml:space="preserve">
</t>
        </r>
        <r>
          <rPr>
            <b/>
            <sz val="11"/>
            <color indexed="81"/>
            <rFont val="Arial Narrow"/>
            <family val="2"/>
          </rPr>
          <t xml:space="preserve">3.9 
</t>
        </r>
        <r>
          <rPr>
            <sz val="11"/>
            <color indexed="81"/>
            <rFont val="Arial Narrow"/>
            <family val="2"/>
          </rPr>
          <t>Para la descripción del Riesgo debe contener la siguiente estructura:
IMPACTO (qué) + CAUSA INMEDIATA (cómo) + CAUSA RAÍZ (por qué)
E iniciar la frase POSIBILIDAD DE y se analizan los anteriores aspectos
veasé la guía de admistración del riesgo (Numeral 9.5)</t>
        </r>
      </text>
    </comment>
    <comment ref="K13" authorId="0" shapeId="0">
      <text>
        <r>
          <rPr>
            <b/>
            <sz val="9"/>
            <color indexed="81"/>
            <rFont val="Tahoma"/>
            <family val="2"/>
          </rPr>
          <t>Oscar Eduardo Enciso Guzmán:</t>
        </r>
        <r>
          <rPr>
            <sz val="9"/>
            <color indexed="81"/>
            <rFont val="Tahoma"/>
            <family val="2"/>
          </rPr>
          <t xml:space="preserve">
</t>
        </r>
        <r>
          <rPr>
            <b/>
            <sz val="11"/>
            <color indexed="81"/>
            <rFont val="Arial Narrow"/>
            <family val="2"/>
          </rPr>
          <t>3.10</t>
        </r>
        <r>
          <rPr>
            <sz val="11"/>
            <color indexed="81"/>
            <rFont val="Arial Narrow"/>
            <family val="2"/>
          </rPr>
          <t xml:space="preserve">
Selecciones lista despegable </t>
        </r>
      </text>
    </comment>
    <comment ref="L13" authorId="0" shapeId="0">
      <text>
        <r>
          <rPr>
            <b/>
            <sz val="9"/>
            <color indexed="81"/>
            <rFont val="Tahoma"/>
            <family val="2"/>
          </rPr>
          <t>Oscar Eduardo Enciso Guzmán:</t>
        </r>
        <r>
          <rPr>
            <sz val="9"/>
            <color indexed="81"/>
            <rFont val="Tahoma"/>
            <family val="2"/>
          </rPr>
          <t xml:space="preserve">
</t>
        </r>
        <r>
          <rPr>
            <b/>
            <sz val="12"/>
            <color indexed="81"/>
            <rFont val="Arial Narrow"/>
            <family val="2"/>
          </rPr>
          <t xml:space="preserve">3.11 </t>
        </r>
        <r>
          <rPr>
            <sz val="12"/>
            <color indexed="81"/>
            <rFont val="Arial Narrow"/>
            <family val="2"/>
          </rPr>
          <t xml:space="preserve">
Selecciones lista despegable </t>
        </r>
      </text>
    </comment>
    <comment ref="AW14" authorId="0" shapeId="0">
      <text>
        <r>
          <rPr>
            <b/>
            <sz val="9"/>
            <color indexed="81"/>
            <rFont val="Tahoma"/>
            <family val="2"/>
          </rPr>
          <t xml:space="preserve">Oscar Eduardo Enciso Guzmán:
</t>
        </r>
        <r>
          <rPr>
            <sz val="10"/>
            <color indexed="81"/>
            <rFont val="Arial Narrow"/>
            <family val="2"/>
          </rPr>
          <t xml:space="preserve">
Es el porcentaje calculado en el eje de la probabilidad luego de efectuar los controles que atacaran el riesgo identificado
selección automatica </t>
        </r>
      </text>
    </comment>
    <comment ref="AY14"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Es el porcentaje calculado en el eje de impacto luego de efectuar los controles que atacaran el riesgo identificado
selección automatica </t>
        </r>
      </text>
    </comment>
    <comment ref="BA14" authorId="0" shapeId="0">
      <text>
        <r>
          <rPr>
            <b/>
            <sz val="9"/>
            <color indexed="81"/>
            <rFont val="Tahoma"/>
            <family val="2"/>
          </rPr>
          <t>Oscar Eduardo Enciso Guzmán:</t>
        </r>
        <r>
          <rPr>
            <sz val="9"/>
            <color indexed="81"/>
            <rFont val="Tahoma"/>
            <family val="2"/>
          </rPr>
          <t xml:space="preserve">
D</t>
        </r>
        <r>
          <rPr>
            <sz val="10"/>
            <color indexed="81"/>
            <rFont val="Arial Narrow"/>
            <family val="2"/>
          </rPr>
          <t>efine la escala en la zona de riesgo establecida de la conjugacion de la probabilidad y el impacto luego de aplicar los controles.
Selección automatica</t>
        </r>
      </text>
    </comment>
    <comment ref="BB14" authorId="0" shapeId="0">
      <text>
        <r>
          <rPr>
            <b/>
            <sz val="9"/>
            <color indexed="81"/>
            <rFont val="Tahoma"/>
            <family val="2"/>
          </rPr>
          <t>Oscar Eduardo Enciso Guzmán:</t>
        </r>
        <r>
          <rPr>
            <sz val="9"/>
            <color indexed="81"/>
            <rFont val="Tahoma"/>
            <family val="2"/>
          </rPr>
          <t xml:space="preserve">
</t>
        </r>
        <r>
          <rPr>
            <b/>
            <sz val="10"/>
            <color indexed="81"/>
            <rFont val="Arial Narrow"/>
            <family val="2"/>
          </rPr>
          <t>6.4</t>
        </r>
        <r>
          <rPr>
            <sz val="9"/>
            <color indexed="81"/>
            <rFont val="Tahoma"/>
            <family val="2"/>
          </rPr>
          <t xml:space="preserve">
</t>
        </r>
        <r>
          <rPr>
            <sz val="10"/>
            <color indexed="81"/>
            <rFont val="Arial Narrow"/>
            <family val="2"/>
          </rPr>
          <t>Decisión que se toma frente a un determinado nivel de riesgo</t>
        </r>
      </text>
    </comment>
    <comment ref="N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4.1</t>
        </r>
        <r>
          <rPr>
            <sz val="10"/>
            <color indexed="81"/>
            <rFont val="Arial Narrow"/>
            <family val="2"/>
          </rPr>
          <t xml:space="preserve"> Defina la frecuencia de la actividad según la tabla de probabilidad </t>
        </r>
      </text>
    </comment>
    <comment ref="O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4.2 </t>
        </r>
        <r>
          <rPr>
            <sz val="10"/>
            <color indexed="81"/>
            <rFont val="Arial Narrow"/>
            <family val="2"/>
          </rPr>
          <t>dependiendo de la frecuencia de la actividad estas dos casillas se seleccionaran automaticamente.</t>
        </r>
      </text>
    </comment>
    <comment ref="Q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4.3</t>
        </r>
        <r>
          <rPr>
            <sz val="10"/>
            <color indexed="81"/>
            <rFont val="Arial Narrow"/>
            <family val="2"/>
          </rPr>
          <t xml:space="preserve"> Se define por medio de impactos economicos o reputacionales. </t>
        </r>
      </text>
    </comment>
    <comment ref="S15" authorId="0" shapeId="0">
      <text>
        <r>
          <rPr>
            <b/>
            <sz val="9"/>
            <color indexed="81"/>
            <rFont val="Tahoma"/>
            <family val="2"/>
          </rPr>
          <t xml:space="preserve">Oscar Eduardo Enciso Guzmán:
</t>
        </r>
        <r>
          <rPr>
            <sz val="9"/>
            <color indexed="81"/>
            <rFont val="Tahoma"/>
            <family val="2"/>
          </rPr>
          <t xml:space="preserve">
</t>
        </r>
        <r>
          <rPr>
            <b/>
            <sz val="10"/>
            <color indexed="81"/>
            <rFont val="Tahoma"/>
            <family val="2"/>
          </rPr>
          <t>4.4</t>
        </r>
        <r>
          <rPr>
            <sz val="10"/>
            <color indexed="81"/>
            <rFont val="Tahoma"/>
            <family val="2"/>
          </rPr>
          <t xml:space="preserve"> </t>
        </r>
        <r>
          <rPr>
            <sz val="9"/>
            <color indexed="81"/>
            <rFont val="Tahoma"/>
            <family val="2"/>
          </rPr>
          <t xml:space="preserve">
</t>
        </r>
        <r>
          <rPr>
            <sz val="10"/>
            <color indexed="81"/>
            <rFont val="Arial Narrow"/>
            <family val="2"/>
          </rPr>
          <t xml:space="preserve">define la escala en la zona de riesgo establecida de la conjugacion de la probabilidad y el impacto. </t>
        </r>
      </text>
    </comment>
    <comment ref="U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 
</t>
        </r>
        <r>
          <rPr>
            <b/>
            <sz val="11"/>
            <color indexed="81"/>
            <rFont val="Arial Narrow"/>
            <family val="2"/>
          </rPr>
          <t>-</t>
        </r>
        <r>
          <rPr>
            <sz val="11"/>
            <color indexed="81"/>
            <rFont val="Arial Narrow"/>
            <family val="2"/>
          </rPr>
          <t xml:space="preserve">Responsable de ejecutar el control  </t>
        </r>
        <r>
          <rPr>
            <b/>
            <sz val="12"/>
            <color indexed="81"/>
            <rFont val="Arial Narrow"/>
            <family val="2"/>
          </rPr>
          <t xml:space="preserve"> +</t>
        </r>
        <r>
          <rPr>
            <sz val="11"/>
            <color indexed="81"/>
            <rFont val="Arial Narrow"/>
            <family val="2"/>
          </rPr>
          <t xml:space="preserve">
- Acción </t>
        </r>
        <r>
          <rPr>
            <b/>
            <sz val="14"/>
            <color indexed="81"/>
            <rFont val="Arial Narrow"/>
            <family val="2"/>
          </rPr>
          <t>+</t>
        </r>
        <r>
          <rPr>
            <sz val="11"/>
            <color indexed="81"/>
            <rFont val="Arial Narrow"/>
            <family val="2"/>
          </rPr>
          <t xml:space="preserve">
- Complemento </t>
        </r>
      </text>
    </comment>
    <comment ref="AI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5.10
</t>
        </r>
        <r>
          <rPr>
            <sz val="10"/>
            <color indexed="81"/>
            <rFont val="Arial Narrow"/>
            <family val="2"/>
          </rPr>
          <t xml:space="preserve">Se coloca el resultado de la ecuación  
</t>
        </r>
        <r>
          <rPr>
            <b/>
            <sz val="10"/>
            <color indexed="81"/>
            <rFont val="Arial Narrow"/>
            <family val="2"/>
          </rPr>
          <t xml:space="preserve">(probabilidad inicial)%  </t>
        </r>
        <r>
          <rPr>
            <b/>
            <sz val="11"/>
            <color indexed="81"/>
            <rFont val="Arial Narrow"/>
            <family val="2"/>
          </rPr>
          <t>x</t>
        </r>
        <r>
          <rPr>
            <b/>
            <sz val="10"/>
            <color indexed="81"/>
            <rFont val="Arial Narrow"/>
            <family val="2"/>
          </rPr>
          <t xml:space="preserve">  (resultado cuantitativo)% = (valor) %
(probabilidad inicial)%  </t>
        </r>
        <r>
          <rPr>
            <b/>
            <sz val="11"/>
            <color indexed="81"/>
            <rFont val="Arial Narrow"/>
            <family val="2"/>
          </rPr>
          <t xml:space="preserve">- </t>
        </r>
        <r>
          <rPr>
            <b/>
            <sz val="10"/>
            <color indexed="81"/>
            <rFont val="Arial Narrow"/>
            <family val="2"/>
          </rPr>
          <t xml:space="preserve"> (valor)% = resultado %
</t>
        </r>
      </text>
    </comment>
    <comment ref="AJ15" authorId="0" shapeId="0">
      <text>
        <r>
          <rPr>
            <b/>
            <sz val="9"/>
            <color indexed="81"/>
            <rFont val="Tahoma"/>
            <family val="2"/>
          </rPr>
          <t>Oscar Eduardo Enciso Guzmán:</t>
        </r>
        <r>
          <rPr>
            <sz val="9"/>
            <color indexed="81"/>
            <rFont val="Tahoma"/>
            <family val="2"/>
          </rPr>
          <t xml:space="preserve">
</t>
        </r>
        <r>
          <rPr>
            <b/>
            <sz val="10"/>
            <color indexed="81"/>
            <rFont val="Arial Narrow"/>
            <family val="2"/>
          </rPr>
          <t>5.11</t>
        </r>
        <r>
          <rPr>
            <sz val="10"/>
            <color indexed="81"/>
            <rFont val="Arial Narrow"/>
            <family val="2"/>
          </rPr>
          <t xml:space="preserve">
Se coloca el resultado de la ecuación  
</t>
        </r>
        <r>
          <rPr>
            <b/>
            <sz val="10"/>
            <color indexed="81"/>
            <rFont val="Arial Narrow"/>
            <family val="2"/>
          </rPr>
          <t>(Impacto inicial)%  x  (resultado cuantitativo)% = (valor) %
(Impacto inicial)%  -  (valor)% = resultado %</t>
        </r>
      </text>
    </comment>
    <comment ref="X16" authorId="0" shapeId="0">
      <text>
        <r>
          <rPr>
            <b/>
            <sz val="9"/>
            <color indexed="81"/>
            <rFont val="Tahoma"/>
            <family val="2"/>
          </rPr>
          <t xml:space="preserve">Oscar Eduardo Enciso Guzmán:
</t>
        </r>
        <r>
          <rPr>
            <sz val="9"/>
            <color indexed="81"/>
            <rFont val="Tahoma"/>
            <family val="2"/>
          </rPr>
          <t xml:space="preserve">
</t>
        </r>
        <r>
          <rPr>
            <sz val="10"/>
            <color indexed="81"/>
            <rFont val="Arial Narrow"/>
            <family val="2"/>
          </rPr>
          <t>se define solo una opción de carácter TIPO</t>
        </r>
      </text>
    </comment>
    <comment ref="AD16" authorId="0" shapeId="0">
      <text>
        <r>
          <rPr>
            <b/>
            <sz val="9"/>
            <color indexed="81"/>
            <rFont val="Tahoma"/>
            <family val="2"/>
          </rPr>
          <t>Oscar Eduardo Enciso Guzmán:</t>
        </r>
        <r>
          <rPr>
            <sz val="9"/>
            <color indexed="81"/>
            <rFont val="Tahoma"/>
            <family val="2"/>
          </rPr>
          <t xml:space="preserve">
</t>
        </r>
        <r>
          <rPr>
            <sz val="10"/>
            <color indexed="81"/>
            <rFont val="Arial Narrow"/>
            <family val="2"/>
          </rPr>
          <t>Se define solo una opción de implementación</t>
        </r>
      </text>
    </comment>
    <comment ref="AH16" authorId="0" shapeId="0">
      <text>
        <r>
          <rPr>
            <b/>
            <sz val="9"/>
            <color indexed="81"/>
            <rFont val="Tahoma"/>
            <family val="2"/>
          </rPr>
          <t>Oscar Eduardo Enciso Guzmán:</t>
        </r>
        <r>
          <rPr>
            <sz val="9"/>
            <color indexed="81"/>
            <rFont val="Tahoma"/>
            <family val="2"/>
          </rPr>
          <t xml:space="preserve">
</t>
        </r>
        <r>
          <rPr>
            <b/>
            <sz val="9"/>
            <color indexed="81"/>
            <rFont val="Tahoma"/>
            <family val="2"/>
          </rPr>
          <t xml:space="preserve">
</t>
        </r>
        <r>
          <rPr>
            <b/>
            <sz val="10"/>
            <color indexed="81"/>
            <rFont val="Arial Narrow"/>
            <family val="2"/>
          </rPr>
          <t>5.9</t>
        </r>
        <r>
          <rPr>
            <sz val="10"/>
            <color indexed="81"/>
            <rFont val="Arial Narrow"/>
            <family val="2"/>
          </rPr>
          <t xml:space="preserve">
Es el valor del control implementado para el riesgo identificado.</t>
        </r>
      </text>
    </comment>
    <comment ref="AK16"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5.12 </t>
        </r>
        <r>
          <rPr>
            <sz val="10"/>
            <color indexed="81"/>
            <rFont val="Arial Narrow"/>
            <family val="2"/>
          </rPr>
          <t xml:space="preserve">
Seleccione según corresponda </t>
        </r>
      </text>
    </comment>
    <comment ref="AM16" authorId="0" shapeId="0">
      <text>
        <r>
          <rPr>
            <b/>
            <sz val="9"/>
            <color indexed="81"/>
            <rFont val="Tahoma"/>
            <family val="2"/>
          </rPr>
          <t xml:space="preserve">Oscar Eduardo Enciso Guzmán:
</t>
        </r>
        <r>
          <rPr>
            <sz val="10"/>
            <color indexed="81"/>
            <rFont val="Arial Narrow"/>
            <family val="2"/>
          </rPr>
          <t xml:space="preserve">
</t>
        </r>
        <r>
          <rPr>
            <b/>
            <sz val="10"/>
            <color indexed="81"/>
            <rFont val="Arial Narrow"/>
            <family val="2"/>
          </rPr>
          <t xml:space="preserve">5.13 </t>
        </r>
        <r>
          <rPr>
            <sz val="10"/>
            <color indexed="81"/>
            <rFont val="Arial Narrow"/>
            <family val="2"/>
          </rPr>
          <t xml:space="preserve">
Seleccione según corresponda </t>
        </r>
      </text>
    </comment>
    <comment ref="AO16"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5.14 </t>
        </r>
        <r>
          <rPr>
            <sz val="10"/>
            <color indexed="81"/>
            <rFont val="Arial Narrow"/>
            <family val="2"/>
          </rPr>
          <t xml:space="preserve">
Seleccione según corresponda </t>
        </r>
      </text>
    </comment>
    <comment ref="BL16" authorId="0" shapeId="0">
      <text>
        <r>
          <rPr>
            <b/>
            <sz val="9"/>
            <color indexed="81"/>
            <rFont val="Tahoma"/>
            <family val="2"/>
          </rPr>
          <t>Oscar Eduardo Enciso Guzmán:</t>
        </r>
        <r>
          <rPr>
            <sz val="9"/>
            <color indexed="81"/>
            <rFont val="Tahoma"/>
            <family val="2"/>
          </rPr>
          <t xml:space="preserve">
</t>
        </r>
        <r>
          <rPr>
            <b/>
            <sz val="10"/>
            <color indexed="81"/>
            <rFont val="Arial Narrow"/>
            <family val="2"/>
          </rPr>
          <t>7.1</t>
        </r>
        <r>
          <rPr>
            <sz val="10"/>
            <color indexed="81"/>
            <rFont val="Arial Narrow"/>
            <family val="2"/>
          </rPr>
          <t xml:space="preserve">
 Formula con su equipo de trabajo la actividad pertinente, el responsable, fecha, seguimiento y estado de su plan de accion frente al tratamiento de reduccion del mismo. </t>
        </r>
      </text>
    </comment>
    <comment ref="V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5.2</t>
        </r>
        <r>
          <rPr>
            <sz val="10"/>
            <color indexed="81"/>
            <rFont val="Arial Narrow"/>
            <family val="2"/>
          </rPr>
          <t xml:space="preserve">
definir si el control atacá a la probabilidad</t>
        </r>
      </text>
    </comment>
    <comment ref="W17" authorId="0" shapeId="0">
      <text>
        <r>
          <rPr>
            <b/>
            <sz val="9"/>
            <color indexed="81"/>
            <rFont val="Tahoma"/>
            <family val="2"/>
          </rPr>
          <t xml:space="preserve">Oscar Eduardo Enciso Guzmán:
</t>
        </r>
        <r>
          <rPr>
            <sz val="10"/>
            <color indexed="81"/>
            <rFont val="Arial Narrow"/>
            <family val="2"/>
          </rPr>
          <t xml:space="preserve">
</t>
        </r>
        <r>
          <rPr>
            <b/>
            <sz val="10"/>
            <color indexed="81"/>
            <rFont val="Arial Narrow"/>
            <family val="2"/>
          </rPr>
          <t>5.3</t>
        </r>
        <r>
          <rPr>
            <sz val="10"/>
            <color indexed="81"/>
            <rFont val="Arial Narrow"/>
            <family val="2"/>
          </rPr>
          <t xml:space="preserve">
en este caso el Impacto seguira siendo el mismo, no se reduce para el caso del los riesgos de corrupción.</t>
        </r>
      </text>
    </comment>
    <comment ref="X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5.4 </t>
        </r>
        <r>
          <rPr>
            <sz val="10"/>
            <color indexed="81"/>
            <rFont val="Arial Narrow"/>
            <family val="2"/>
          </rPr>
          <t xml:space="preserve">
Va a las causas del riesgo Atacan la probabilidad de ocurrencia del riesgo</t>
        </r>
      </text>
    </comment>
    <comment ref="Z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5.5 </t>
        </r>
        <r>
          <rPr>
            <sz val="10"/>
            <color indexed="81"/>
            <rFont val="Arial Narrow"/>
            <family val="2"/>
          </rPr>
          <t xml:space="preserve">
Detecta que algo ocurre y devuelve el proceso a los controles preventivos Atacan la probabilidad de ocurrencia del riesgo</t>
        </r>
      </text>
    </comment>
    <comment ref="AB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 xml:space="preserve">5.6 </t>
        </r>
        <r>
          <rPr>
            <sz val="10"/>
            <color indexed="81"/>
            <rFont val="Arial Narrow"/>
            <family val="2"/>
          </rPr>
          <t xml:space="preserve">
Atacan el impacto frente a la materialización del riesgo</t>
        </r>
      </text>
    </comment>
    <comment ref="AD17"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5.7</t>
        </r>
        <r>
          <rPr>
            <sz val="10"/>
            <color indexed="81"/>
            <rFont val="Arial Narrow"/>
            <family val="2"/>
          </rPr>
          <t xml:space="preserve">
controles que son ejecutados por un sistema.</t>
        </r>
      </text>
    </comment>
    <comment ref="AF17"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5.8</t>
        </r>
        <r>
          <rPr>
            <sz val="10"/>
            <color indexed="81"/>
            <rFont val="Arial Narrow"/>
            <family val="2"/>
          </rPr>
          <t xml:space="preserve">
controles que son ejecutados por personas</t>
        </r>
      </text>
    </comment>
    <comment ref="AQ17" authorId="0" shapeId="0">
      <text>
        <r>
          <rPr>
            <b/>
            <sz val="9"/>
            <color indexed="81"/>
            <rFont val="Tahoma"/>
            <family val="2"/>
          </rPr>
          <t>Oscar Eduardo Enciso Guzmán:</t>
        </r>
        <r>
          <rPr>
            <sz val="9"/>
            <color indexed="81"/>
            <rFont val="Tahoma"/>
            <family val="2"/>
          </rPr>
          <t xml:space="preserve">
</t>
        </r>
        <r>
          <rPr>
            <sz val="10"/>
            <color indexed="81"/>
            <rFont val="Arial Narrow"/>
            <family val="2"/>
          </rPr>
          <t xml:space="preserve">
</t>
        </r>
        <r>
          <rPr>
            <b/>
            <sz val="10"/>
            <color indexed="81"/>
            <rFont val="Arial Narrow"/>
            <family val="2"/>
          </rPr>
          <t>5.15</t>
        </r>
        <r>
          <rPr>
            <sz val="10"/>
            <color indexed="81"/>
            <rFont val="Arial Narrow"/>
            <family val="2"/>
          </rPr>
          <t xml:space="preserve">
Acción </t>
        </r>
      </text>
    </comment>
    <comment ref="AR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5.16</t>
        </r>
        <r>
          <rPr>
            <sz val="9"/>
            <color indexed="81"/>
            <rFont val="Tahoma"/>
            <family val="2"/>
          </rPr>
          <t xml:space="preserve">
</t>
        </r>
        <r>
          <rPr>
            <sz val="10"/>
            <color indexed="81"/>
            <rFont val="Arial Narrow"/>
            <family val="2"/>
          </rPr>
          <t xml:space="preserve">Es la frecuencia con que la se realiza la actividad 
seleciona la opción de la lista desplegable </t>
        </r>
      </text>
    </comment>
    <comment ref="AS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5.17</t>
        </r>
        <r>
          <rPr>
            <sz val="10"/>
            <color indexed="81"/>
            <rFont val="Arial Narrow"/>
            <family val="2"/>
          </rPr>
          <t xml:space="preserve">
Evidencias </t>
        </r>
      </text>
    </comment>
    <comment ref="AU17" authorId="0" shapeId="0">
      <text>
        <r>
          <rPr>
            <b/>
            <sz val="9"/>
            <color indexed="81"/>
            <rFont val="Tahoma"/>
            <family val="2"/>
          </rPr>
          <t>Oscar Eduardo Enciso Guzmán:</t>
        </r>
        <r>
          <rPr>
            <sz val="9"/>
            <color indexed="81"/>
            <rFont val="Tahoma"/>
            <family val="2"/>
          </rPr>
          <t xml:space="preserve">
</t>
        </r>
        <r>
          <rPr>
            <sz val="10"/>
            <color indexed="81"/>
            <rFont val="Arial Narrow"/>
            <family val="2"/>
          </rPr>
          <t>Profesional a cargo de subir las evidencias al aplicativo ALMERA en la perioricidad definida el cual sera matriculado como responsable del proceso o subproceso.</t>
        </r>
      </text>
    </comment>
    <comment ref="BF17" authorId="0" shapeId="0">
      <text>
        <r>
          <rPr>
            <b/>
            <sz val="9"/>
            <color indexed="81"/>
            <rFont val="Tahoma"/>
            <family val="2"/>
          </rPr>
          <t>Oscar Eduardo Enciso Guzmán:</t>
        </r>
        <r>
          <rPr>
            <sz val="9"/>
            <color indexed="81"/>
            <rFont val="Tahoma"/>
            <family val="2"/>
          </rPr>
          <t xml:space="preserve">
</t>
        </r>
        <r>
          <rPr>
            <b/>
            <sz val="10"/>
            <color indexed="81"/>
            <rFont val="Arial Narrow"/>
            <family val="2"/>
          </rPr>
          <t>Mapa de calor</t>
        </r>
        <r>
          <rPr>
            <sz val="10"/>
            <color indexed="81"/>
            <rFont val="Arial Narrow"/>
            <family val="2"/>
          </rPr>
          <t xml:space="preserve"> donde se visualiza la efectividad de los controles y la reduccion del riesgo (inherente y residual)</t>
        </r>
      </text>
    </comment>
    <comment ref="BS18" authorId="0" shapeId="0">
      <text>
        <r>
          <rPr>
            <b/>
            <sz val="9"/>
            <color indexed="81"/>
            <rFont val="Tahoma"/>
            <family val="2"/>
          </rPr>
          <t>Oscar Eduardo Enciso Guzmán:</t>
        </r>
        <r>
          <rPr>
            <sz val="9"/>
            <color indexed="81"/>
            <rFont val="Tahoma"/>
            <family val="2"/>
          </rPr>
          <t xml:space="preserve">
</t>
        </r>
        <r>
          <rPr>
            <b/>
            <sz val="9"/>
            <color indexed="81"/>
            <rFont val="Tahoma"/>
            <family val="2"/>
          </rPr>
          <t xml:space="preserve">
</t>
        </r>
        <r>
          <rPr>
            <b/>
            <sz val="10"/>
            <color indexed="81"/>
            <rFont val="Arial Narrow"/>
            <family val="2"/>
          </rPr>
          <t>7.2</t>
        </r>
        <r>
          <rPr>
            <sz val="10"/>
            <color indexed="81"/>
            <rFont val="Arial Narrow"/>
            <family val="2"/>
          </rPr>
          <t xml:space="preserve">
Actividad que se debe realizar de forma inmediata al momento de presenciar una materialización del riesgo identificado </t>
        </r>
      </text>
    </comment>
    <comment ref="BU18" authorId="0" shapeId="0">
      <text>
        <r>
          <rPr>
            <b/>
            <sz val="9"/>
            <color indexed="81"/>
            <rFont val="Tahoma"/>
            <family val="2"/>
          </rPr>
          <t>Oscar Eduardo Enciso Guzmán:</t>
        </r>
        <r>
          <rPr>
            <sz val="9"/>
            <color indexed="81"/>
            <rFont val="Tahoma"/>
            <family val="2"/>
          </rPr>
          <t xml:space="preserve">
</t>
        </r>
        <r>
          <rPr>
            <sz val="10"/>
            <color indexed="81"/>
            <rFont val="Arial Narrow"/>
            <family val="2"/>
          </rPr>
          <t>Nombre del profesional encargado de efectuar la actividad al momento de evidenciarse la materialización del riesgo.</t>
        </r>
      </text>
    </comment>
    <comment ref="AU31" authorId="1" shapeId="0">
      <text>
        <r>
          <rPr>
            <b/>
            <sz val="9"/>
            <color indexed="81"/>
            <rFont val="Tahoma"/>
            <family val="2"/>
          </rPr>
          <t>juridica:</t>
        </r>
        <r>
          <rPr>
            <sz val="9"/>
            <color indexed="81"/>
            <rFont val="Tahoma"/>
            <family val="2"/>
          </rPr>
          <t xml:space="preserve">
Preguntar jefe y colocar el nombre </t>
        </r>
      </text>
    </comment>
    <comment ref="U32" authorId="1" shapeId="0">
      <text>
        <r>
          <rPr>
            <b/>
            <sz val="9"/>
            <color indexed="81"/>
            <rFont val="Tahoma"/>
            <family val="2"/>
          </rPr>
          <t>juridica:</t>
        </r>
        <r>
          <rPr>
            <sz val="9"/>
            <color indexed="81"/>
            <rFont val="Tahoma"/>
            <family val="2"/>
          </rPr>
          <t xml:space="preserve">
AJUSTAR INDICADOR QUE NO NOS QUEDE IGUAL
</t>
        </r>
      </text>
    </comment>
    <comment ref="AK37" authorId="1" shapeId="0">
      <text>
        <r>
          <rPr>
            <b/>
            <sz val="9"/>
            <color indexed="81"/>
            <rFont val="Tahoma"/>
            <family val="2"/>
          </rPr>
          <t>juridica:</t>
        </r>
        <r>
          <rPr>
            <sz val="9"/>
            <color indexed="81"/>
            <rFont val="Tahoma"/>
            <family val="2"/>
          </rPr>
          <t xml:space="preserve">
buscar los procedimientos en las areas que correspondan</t>
        </r>
      </text>
    </comment>
    <comment ref="AU37" authorId="1" shapeId="0">
      <text>
        <r>
          <rPr>
            <b/>
            <sz val="9"/>
            <color indexed="81"/>
            <rFont val="Tahoma"/>
            <family val="2"/>
          </rPr>
          <t xml:space="preserve">juridica: Preguntar a jefe juridica
</t>
        </r>
      </text>
    </comment>
    <comment ref="BL37" authorId="1" shapeId="0">
      <text>
        <r>
          <rPr>
            <b/>
            <sz val="9"/>
            <color indexed="81"/>
            <rFont val="Tahoma"/>
            <family val="2"/>
          </rPr>
          <t>juridica:</t>
        </r>
        <r>
          <rPr>
            <sz val="9"/>
            <color indexed="81"/>
            <rFont val="Tahoma"/>
            <family val="2"/>
          </rPr>
          <t xml:space="preserve">
ajustar el indicador 
</t>
        </r>
      </text>
    </comment>
  </commentList>
</comments>
</file>

<file path=xl/sharedStrings.xml><?xml version="1.0" encoding="utf-8"?>
<sst xmlns="http://schemas.openxmlformats.org/spreadsheetml/2006/main" count="3222" uniqueCount="1098">
  <si>
    <t>IDENTIFICACIÓN</t>
  </si>
  <si>
    <t>No</t>
  </si>
  <si>
    <t>PROBABILIDAD</t>
  </si>
  <si>
    <t>IMPACTO</t>
  </si>
  <si>
    <t>RIESGO INHERENTE / ZONA DE RIESGO</t>
  </si>
  <si>
    <t>FECHA</t>
  </si>
  <si>
    <t xml:space="preserve">Tipologia </t>
  </si>
  <si>
    <t>Estratégicos</t>
  </si>
  <si>
    <t>Financieros</t>
  </si>
  <si>
    <t>NIVEL</t>
  </si>
  <si>
    <t>DESCRIPCIÓN</t>
  </si>
  <si>
    <t>FRECUENCIA</t>
  </si>
  <si>
    <t>Se espera que el evento ocurra en la mayoría de las circunstancias</t>
  </si>
  <si>
    <t>Más de 1 vez al año</t>
  </si>
  <si>
    <t>Es viable que el evento ocurra en la mayoría de las circunstancias</t>
  </si>
  <si>
    <t>Al menos 1 vez en el último año</t>
  </si>
  <si>
    <t>El evento podrá ocurrir en algún momento</t>
  </si>
  <si>
    <t>Al menos 1 vez en los últimos 2 años</t>
  </si>
  <si>
    <t>El evento puede ocurrir en algún momento</t>
  </si>
  <si>
    <t>Al menos 1 vez en los últimos 5 años</t>
  </si>
  <si>
    <t>El evento puede ocurrir solo en circunstancias excepcionales (poco comunes o anormales).</t>
  </si>
  <si>
    <t>No se ha presentado en los últimos 5 años</t>
  </si>
  <si>
    <r>
      <rPr>
        <b/>
        <sz val="11"/>
        <rFont val="Arial"/>
        <family val="2"/>
      </rPr>
      <t>Determinar Probabilidad:</t>
    </r>
    <r>
      <rPr>
        <sz val="11"/>
        <rFont val="Arial"/>
        <family val="2"/>
      </rPr>
      <t xml:space="preserve"> Estimar la posibilidad de ocurrencia del riesgo que puede ser medida con criterios de frecuencia (por ejemplo número de veces en un tiempo determinado) o de factibilidad, teniendo en cuenta la presencia de factores internos y externos que pueden propiciar el riesgo. Para colocar esta calificación se debe utilizar los criterios dados en la descripción de la siguiente tabla.</t>
    </r>
  </si>
  <si>
    <t>VALOR</t>
  </si>
  <si>
    <t>NIVEL DE IMPACTO</t>
  </si>
  <si>
    <t>Riesgo cuya materialización DAÑARÍA GRAVEMENTE  el desarrollo del proceso y el cumplimiento de sus objetivos, impidiendo que este se LOGRE.</t>
  </si>
  <si>
    <t>Riesgo cuya materialización DAÑARIA SIGNIFICATIVAMENTE el desarrollo del proceso y el cumplimiento de sus objetivos, impidiendo que éste se desarrolle en FORMA NORMAL.</t>
  </si>
  <si>
    <t>Riesgo cuya materialización CAUSARÍA UN DETERIORO en el desarrollo del proceso, y DIFICULTANDO O RETRASANDO el cumplimiento de sus objetivos.</t>
  </si>
  <si>
    <t>Riesgo que causa un DAÑO MENOR en el desarrollo del proceso y que no afecta mayormente el cumplimiento de sus objetivos.</t>
  </si>
  <si>
    <t>Riesgo cuya materialización PODRIA TENER UN PEQUEÑO O NULO EFECTO en el desarrollo del proceso/procedimiento, y NO AFECTA el cumplimiento de sus objetivos.</t>
  </si>
  <si>
    <t>Probabilidad</t>
  </si>
  <si>
    <t>Impacto</t>
  </si>
  <si>
    <r>
      <t xml:space="preserve">Determinar Consecuencias o Nivel de Impacto: </t>
    </r>
    <r>
      <rPr>
        <sz val="11"/>
        <rFont val="Arial"/>
        <family val="2"/>
      </rPr>
      <t>Estimar las consecuencias que puede ocasionar a la organización la materialización del riesgo. Se tienen en cuenta las consecuencias potenciales establecidas en la Identificación del riesgo. Su clasificación se hace con base en las categorías presentadas en la siguiente tabla.</t>
    </r>
  </si>
  <si>
    <t>DESCRIPCIÓN DEL CONTROL</t>
  </si>
  <si>
    <t>PARÁMETROS</t>
  </si>
  <si>
    <t>CRITERIOS</t>
  </si>
  <si>
    <t>EVALUACIÓN</t>
  </si>
  <si>
    <t>PUNTAJE</t>
  </si>
  <si>
    <t>SÍ</t>
  </si>
  <si>
    <t>NO</t>
  </si>
  <si>
    <t>Describa el control determinado para el riesgo identificado</t>
  </si>
  <si>
    <t>Criterio en el que incide</t>
  </si>
  <si>
    <r>
      <t xml:space="preserve">¿El control previene la materialización del riesgo (afecta </t>
    </r>
    <r>
      <rPr>
        <b/>
        <sz val="10"/>
        <color rgb="FF1F497D"/>
        <rFont val="Arial"/>
        <family val="2"/>
      </rPr>
      <t>probabilidad</t>
    </r>
    <r>
      <rPr>
        <sz val="10"/>
        <rFont val="Arial"/>
        <family val="2"/>
      </rPr>
      <t>)</t>
    </r>
  </si>
  <si>
    <t>N/A</t>
  </si>
  <si>
    <r>
      <t>¿El control permite enfrentar la situación en caso de materialización (afecta</t>
    </r>
    <r>
      <rPr>
        <b/>
        <sz val="10"/>
        <rFont val="Arial"/>
        <family val="2"/>
      </rPr>
      <t xml:space="preserve"> </t>
    </r>
    <r>
      <rPr>
        <b/>
        <sz val="10"/>
        <color rgb="FF1F497D"/>
        <rFont val="Arial"/>
        <family val="2"/>
      </rPr>
      <t>impacto</t>
    </r>
    <r>
      <rPr>
        <sz val="10"/>
        <rFont val="Arial"/>
        <family val="2"/>
      </rPr>
      <t>)?</t>
    </r>
  </si>
  <si>
    <t>Herramientas para ejercer el Control</t>
  </si>
  <si>
    <t>Posee una herramienta para ejercer el control.</t>
  </si>
  <si>
    <t>Existen manuales instructivos o procedimientos para el manejo de la herramienta</t>
  </si>
  <si>
    <t>En el tiempo que lleva la herramienta ha demostrado ser efectiva</t>
  </si>
  <si>
    <t>Seguimiento al Control</t>
  </si>
  <si>
    <t>Están definidos los responsables de la ejecución del control y seguimiento</t>
  </si>
  <si>
    <t>La frecuencia de la ejecución del control y seguimiento es adecuada</t>
  </si>
  <si>
    <t>TOTAL</t>
  </si>
  <si>
    <t xml:space="preserve">Riesgo </t>
  </si>
  <si>
    <t>No.</t>
  </si>
  <si>
    <r>
      <t xml:space="preserve">Calificación de los controles </t>
    </r>
    <r>
      <rPr>
        <sz val="11"/>
        <rFont val="Arial"/>
        <family val="2"/>
      </rPr>
      <t>El dueño del proceso identifica los controles que tiene implementados actualmente para minimizar o prevenir el riesgo, estos se valoran para determinar su efectividad, eficacia y eficiencia, de acuerdo con la siguiente tabla:</t>
    </r>
  </si>
  <si>
    <t>valoracion inicial</t>
  </si>
  <si>
    <t>RANGO DE CALIFICACIÓN DE CONTROLES</t>
  </si>
  <si>
    <t>DEPENDIENDO SI EL CONTROL AFECTA PROBABILIDAD O IMPACTO DESPLAZA EN LA MATRIZ DE EVALUACIÓN  DEL RIESGO</t>
  </si>
  <si>
    <r>
      <t xml:space="preserve">CUADRANTES A DISMINUIR EN LA </t>
    </r>
    <r>
      <rPr>
        <b/>
        <sz val="10"/>
        <color rgb="FF1F497D"/>
        <rFont val="Arial"/>
        <family val="2"/>
      </rPr>
      <t>PROBABILIDAD</t>
    </r>
  </si>
  <si>
    <t>(Hacia abajo)</t>
  </si>
  <si>
    <r>
      <t xml:space="preserve">CUADRANTES A DISMINUIR EN EL </t>
    </r>
    <r>
      <rPr>
        <b/>
        <sz val="10"/>
        <color rgb="FF1F497D"/>
        <rFont val="Arial"/>
        <family val="2"/>
      </rPr>
      <t>IMPACTO</t>
    </r>
  </si>
  <si>
    <t>(Hacia la Izquierda)</t>
  </si>
  <si>
    <t>Entre 0 - 50</t>
  </si>
  <si>
    <t>Entre 51 - 75</t>
  </si>
  <si>
    <t>Entre 76 - 100</t>
  </si>
  <si>
    <t>Cuadrantes a Disminuir</t>
  </si>
  <si>
    <t>Casi Seguro</t>
  </si>
  <si>
    <t>Probable</t>
  </si>
  <si>
    <t>Posible</t>
  </si>
  <si>
    <t>Improbable</t>
  </si>
  <si>
    <t>Rara vez</t>
  </si>
  <si>
    <t>CATASTRÓFICO</t>
  </si>
  <si>
    <t>MAYOR</t>
  </si>
  <si>
    <t>MODERADO</t>
  </si>
  <si>
    <t>MENOR</t>
  </si>
  <si>
    <t>INSIGNIFICANTE</t>
  </si>
  <si>
    <t>probabilidad</t>
  </si>
  <si>
    <t>impacto</t>
  </si>
  <si>
    <t>Disminución con Controles</t>
  </si>
  <si>
    <t>Residual</t>
  </si>
  <si>
    <t>Riesgo Inherente</t>
  </si>
  <si>
    <t>Riesgo Residual</t>
  </si>
  <si>
    <t>Disminución con controles</t>
  </si>
  <si>
    <t>25 Extrema</t>
  </si>
  <si>
    <t>20 Extrema</t>
  </si>
  <si>
    <t>15 Extrema</t>
  </si>
  <si>
    <t>10 Alta</t>
  </si>
  <si>
    <t>5 Alta</t>
  </si>
  <si>
    <t>16 Extrema</t>
  </si>
  <si>
    <t>12 Alta</t>
  </si>
  <si>
    <t>8 Alta</t>
  </si>
  <si>
    <t>4 Moderada</t>
  </si>
  <si>
    <t>12 Extrema</t>
  </si>
  <si>
    <t>9 Alta</t>
  </si>
  <si>
    <t>6 Moderada</t>
  </si>
  <si>
    <t>3 Baja</t>
  </si>
  <si>
    <t>10 Extrema</t>
  </si>
  <si>
    <t>4 Baja</t>
  </si>
  <si>
    <t>2 Baja</t>
  </si>
  <si>
    <t>4 Alta</t>
  </si>
  <si>
    <t>3 Moderada</t>
  </si>
  <si>
    <t>1 Baja</t>
  </si>
  <si>
    <t>IMPACTO LEGAL</t>
  </si>
  <si>
    <t>Catastrófico</t>
  </si>
  <si>
    <t>Intervención-Sanción</t>
  </si>
  <si>
    <t>Mayor</t>
  </si>
  <si>
    <t>Investigación Fiscal</t>
  </si>
  <si>
    <t>Moderado</t>
  </si>
  <si>
    <t>Investigación Disciplinaria</t>
  </si>
  <si>
    <t>Menor</t>
  </si>
  <si>
    <t>Demandas</t>
  </si>
  <si>
    <t>Insignificante</t>
  </si>
  <si>
    <t>Multas</t>
  </si>
  <si>
    <t>IMPACTO EN LOS RECURSOS FINANCIEROS</t>
  </si>
  <si>
    <t>Pérdida total de los recursos financieros afectando el flujo de caja y presupuesto de la entidad</t>
  </si>
  <si>
    <t>Pérdida parcial de los recursos financieros afectando el flujo de caja y presupuesto de la entidad</t>
  </si>
  <si>
    <t>Perdida de menor cuantía de los recursos financieros que afecta el flujo de caja y presupuesto de la entidad</t>
  </si>
  <si>
    <t>Perdida baja de cuantía de los recursos financiero que NO afecta el presupuesto en la entidad pero afecta flujo de caja.</t>
  </si>
  <si>
    <t>Perdida que No afecta el flujo de caja y presupuesto de la entidad</t>
  </si>
  <si>
    <t xml:space="preserve">NIVEL DE IMPACTO </t>
  </si>
  <si>
    <t>Estratégica</t>
  </si>
  <si>
    <t>Institucional</t>
  </si>
  <si>
    <t>relativa al proceso</t>
  </si>
  <si>
    <t>Grupo de trabajo</t>
  </si>
  <si>
    <t>Personal</t>
  </si>
  <si>
    <t>IMPACTO EN LA INFORMACIÓN
(CONFIDENCIALIDAD-DISPONIBILIDAD-INTEGRIDAD)</t>
  </si>
  <si>
    <t>IMPACTO EN LA CREDIBILIDAD DE LA ENTIDAD-IMAGEN</t>
  </si>
  <si>
    <t>Usuarios del País</t>
  </si>
  <si>
    <t xml:space="preserve">Usuario de la Región </t>
  </si>
  <si>
    <t>Usuarios de la Ciudad</t>
  </si>
  <si>
    <t>Todos los colaboradores</t>
  </si>
  <si>
    <t>Grupos de colaboradores</t>
  </si>
  <si>
    <t>IMPACTO EN LO OPERATIVO</t>
  </si>
  <si>
    <t>Parada total del proceso</t>
  </si>
  <si>
    <t>Intermitencia en el servicio</t>
  </si>
  <si>
    <t>Cambios en la interacción de procesos</t>
  </si>
  <si>
    <t>Cambios en los procedimientos</t>
  </si>
  <si>
    <t>Ajustes a una actividad concreta</t>
  </si>
  <si>
    <t>IMPACTO EN INFRAESTRUCTURA</t>
  </si>
  <si>
    <t>Pérdida Total</t>
  </si>
  <si>
    <t>Daños grandes y/o permanentes sin daño funcional</t>
  </si>
  <si>
    <t>Requiere Intervención externa</t>
  </si>
  <si>
    <t>Requiere Intervención interna</t>
  </si>
  <si>
    <t>Ningún daño.</t>
  </si>
  <si>
    <t>IMPACTO EN LA SALUD DEL USUARIO Y/O FUNCIONARIO - COLABORADOR</t>
  </si>
  <si>
    <t>Muerte</t>
  </si>
  <si>
    <t>Lesiones graves y/o permanentes.</t>
  </si>
  <si>
    <t>Requiere tratamiento médico.</t>
  </si>
  <si>
    <t>Tratamiento de primeros auxilios.</t>
  </si>
  <si>
    <t>IMPACTO EN EL AMBIENTE</t>
  </si>
  <si>
    <t>Muerte, liberación de tóxicos en lugares alejados con efecto nocivo, enormes costos financieros</t>
  </si>
  <si>
    <t>Lesiones extensas, perdida de la capacidad productiva, liberación en lugares alejados contenida con asistencia externa y poco impacto nocivo, pérdida financiera importante</t>
  </si>
  <si>
    <t>Exige tratamiento médico, liberación en el lugar contenida con asistencia externa, pérdida financiera alta</t>
  </si>
  <si>
    <t>Tratamiento de primeros auxilios, liberación en el sitio contenida inmediatamente, pérdida financiera media</t>
  </si>
  <si>
    <t>Sin lesiones, pérdida financiera baja, impacto ambiental insignificante</t>
  </si>
  <si>
    <t>Controles</t>
  </si>
  <si>
    <t>Preventivo</t>
  </si>
  <si>
    <t>Correctivo</t>
  </si>
  <si>
    <t>Detectivo</t>
  </si>
  <si>
    <t>Evaluación inicial</t>
  </si>
  <si>
    <t>Evaluación I semestre</t>
  </si>
  <si>
    <t>Evaluación II semestre</t>
  </si>
  <si>
    <t>Seguridad y Salud en el Trabajo</t>
  </si>
  <si>
    <t>EXTREMO</t>
  </si>
  <si>
    <t>BAJO</t>
  </si>
  <si>
    <t xml:space="preserve">IMPACTO EN LOS RIESGOS DE CORRUPCIÓN </t>
  </si>
  <si>
    <t>Intervención de los Organos de control</t>
  </si>
  <si>
    <t xml:space="preserve">Procesos sancionatorios, disciplinarios y fiscales en contra de la Entidad. </t>
  </si>
  <si>
    <t>Detrimento de calidad de vida de la comunidad por la perdida de bien o servicios o los recursos públicos</t>
  </si>
  <si>
    <t xml:space="preserve">NO APLICA PARA RIESGOS DE CORRUPCIÓN </t>
  </si>
  <si>
    <t>Genera medianas consecuencias sobre la entidad</t>
  </si>
  <si>
    <t>Genera Altas consecuencias sobre la entidad</t>
  </si>
  <si>
    <t>100 Extrema</t>
  </si>
  <si>
    <t>40 Alta</t>
  </si>
  <si>
    <t>25 Moderado</t>
  </si>
  <si>
    <t>50  Alto</t>
  </si>
  <si>
    <t>20 Moderado</t>
  </si>
  <si>
    <t>80 Extrema</t>
  </si>
  <si>
    <t>15 Moderado</t>
  </si>
  <si>
    <t>30 Alto</t>
  </si>
  <si>
    <t>60 Extremo</t>
  </si>
  <si>
    <t>10 Moderado</t>
  </si>
  <si>
    <t>40 Alto</t>
  </si>
  <si>
    <t>Descripción del Control</t>
  </si>
  <si>
    <t>Criterio de Evaluación</t>
  </si>
  <si>
    <t>Aspecto a evaluar en el diseño del control</t>
  </si>
  <si>
    <t xml:space="preserve">Opción de respuesta al criterio de evaluación </t>
  </si>
  <si>
    <t>Evaluación</t>
  </si>
  <si>
    <t>SI</t>
  </si>
  <si>
    <t>1.1 Asignación del Responsable</t>
  </si>
  <si>
    <t>Existe un responsable asignado a la ejecución del control?</t>
  </si>
  <si>
    <t>Asignado</t>
  </si>
  <si>
    <t>No Asignado</t>
  </si>
  <si>
    <t>1.2 Segregación y autoriad del responsable</t>
  </si>
  <si>
    <t>El responsable tiene la oportunidad y adecuada segregación de funciones en la ejecución del control?</t>
  </si>
  <si>
    <t>Adecuado</t>
  </si>
  <si>
    <t>Inadecuado</t>
  </si>
  <si>
    <t>2. Periodicidad</t>
  </si>
  <si>
    <t>¿La oportunidad en que se ejecuta el control ayuda a prevenir la mitigación del riesgo o a detectar la materialización del riesgo de manera oportuna?</t>
  </si>
  <si>
    <t>Oportuna</t>
  </si>
  <si>
    <t>Inoportuna</t>
  </si>
  <si>
    <t>3 Próposito</t>
  </si>
  <si>
    <t>¿Las actividades que se desarrollan en el control realmente buscan por sí sola prevenir o detectar las causas que pueden dar origen al riesgo, ejemplo: verificar, validar, cotejar, comparar, revisar, etc.?</t>
  </si>
  <si>
    <t>Prevenir</t>
  </si>
  <si>
    <t>Detectar</t>
  </si>
  <si>
    <t>No es un control</t>
  </si>
  <si>
    <t>4. Cómo se realiza la actividad de control</t>
  </si>
  <si>
    <t>¿La fuente de información que utiliza en el desarrollo del control es información confiable que permita mitigar el riesgo?.</t>
  </si>
  <si>
    <t>Confiable</t>
  </si>
  <si>
    <t>No confiable</t>
  </si>
  <si>
    <t>5. Qué pasa con las observaciones o desviaciones</t>
  </si>
  <si>
    <t xml:space="preserve">¿Las observaciones, desviaciones o diferencias identificadas como resultados de la ejecución del cntrol son investigadas y resuleltas de manera oportuna?. </t>
  </si>
  <si>
    <t>Se investigan y resuelven oportunamente</t>
  </si>
  <si>
    <t>No se investigan y resuelven oportunamente</t>
  </si>
  <si>
    <t xml:space="preserve">6. Evidencia de la ejecución del control </t>
  </si>
  <si>
    <t>¿Se deja evidencia o rastro de la ejecución del control, que permita a cualquier tercero con la evidencia, llegar a la misma conclusión?.</t>
  </si>
  <si>
    <t>Completa</t>
  </si>
  <si>
    <t>Incompleta</t>
  </si>
  <si>
    <t>No existe</t>
  </si>
  <si>
    <t xml:space="preserve">TOTAL </t>
  </si>
  <si>
    <t xml:space="preserve">
Peso en la evaluación del diseño del control </t>
  </si>
  <si>
    <t xml:space="preserve">RANGO DE CALIFICACIÓN DEL DISEÑO </t>
  </si>
  <si>
    <t xml:space="preserve">RESULTADO- PESO EN LA EVALUACIÓN DEL DISEÑO DEL CONTROL </t>
  </si>
  <si>
    <t>Sí el resultado de las calificaciones del control o el promedio en el diseño de los controles, está por debajo del 96%, se debe establecer un Plan de Acción que permita tener un control o controles bien diseñados.</t>
  </si>
  <si>
    <t>DEBIL</t>
  </si>
  <si>
    <t>Calificación entre 0 y 85</t>
  </si>
  <si>
    <t>Calificación entre  86 - 95</t>
  </si>
  <si>
    <t>FUERTE</t>
  </si>
  <si>
    <t>Calificación entre 96 - 100</t>
  </si>
  <si>
    <t>RANGO DE CALIFICACIÓN DE LA EJECUCIÓN</t>
  </si>
  <si>
    <t xml:space="preserve">RESULTADO- PESO DE LA EJECUCIÓN DEL CONTROL </t>
  </si>
  <si>
    <t>La primera línea de defensa debe asegurarse que el control se ejecute, posteriromente se confirma con las actividades de evaluación realizadas por auditoria interna o control interno.</t>
  </si>
  <si>
    <t>El control se ejecuta de manera consistente por parte del responsable.</t>
  </si>
  <si>
    <t xml:space="preserve">El control se ejecuta algunas veces por parte del responsable </t>
  </si>
  <si>
    <t xml:space="preserve">El control no se ejecuta por parte del responsable </t>
  </si>
  <si>
    <t>Peso del diseño individual o promedio de los controles.(DISEÑO).</t>
  </si>
  <si>
    <t>El control se ejecuta de manera consistente por los responsables
(EJECUCIÓN).</t>
  </si>
  <si>
    <t>Solidez individual de cada control 
Fuerte:100
Moderado: 50
Débil: 0</t>
  </si>
  <si>
    <t>Aplica Plan de Acción para fortalecer el control 
SI/NO</t>
  </si>
  <si>
    <t># de columnas en la matriz de riesgo que se desplaza en el eje de la probabilidad</t>
  </si>
  <si>
    <t># de columnas en la matriz de riesgo que se desplaza en el eje de Impacto</t>
  </si>
  <si>
    <t>Fuerte
Calificación entre 96 y 100</t>
  </si>
  <si>
    <t>Fuerte: siempre se ejecuta</t>
  </si>
  <si>
    <t xml:space="preserve">Fuerte + Fuerte = Fuerte </t>
  </si>
  <si>
    <t xml:space="preserve">No </t>
  </si>
  <si>
    <t>Moderado: algunas veces</t>
  </si>
  <si>
    <t>Fuerte + Moderado= Moderado</t>
  </si>
  <si>
    <t xml:space="preserve">Si </t>
  </si>
  <si>
    <t>Débil: No se ejecuta</t>
  </si>
  <si>
    <t>Fuerte + Débil= Débil</t>
  </si>
  <si>
    <t>Moderado
Calificación entre 86 y 95</t>
  </si>
  <si>
    <t>Moderado+ Fuerte = Moderado</t>
  </si>
  <si>
    <t>Moderado+ Moderado = Moderado</t>
  </si>
  <si>
    <t>Moderado+Débil = Débil</t>
  </si>
  <si>
    <t>Débil
Calificación entre 0 y 85</t>
  </si>
  <si>
    <t>Débil+ Fuerte = Débil</t>
  </si>
  <si>
    <t>Débil+ Moderado =Débil</t>
  </si>
  <si>
    <t>Débil+ Débil =Débil</t>
  </si>
  <si>
    <t>Riesgo</t>
  </si>
  <si>
    <t>X</t>
  </si>
  <si>
    <t>PREVENTIVO</t>
  </si>
  <si>
    <t xml:space="preserve">EVITAR </t>
  </si>
  <si>
    <t>DETECTIVO</t>
  </si>
  <si>
    <t>REDUCIR</t>
  </si>
  <si>
    <t>COMPARTIR</t>
  </si>
  <si>
    <t>Seguridad Digital</t>
  </si>
  <si>
    <t>ANUAL</t>
  </si>
  <si>
    <t>Procesos</t>
  </si>
  <si>
    <t xml:space="preserve">Cuadrantes a Disminuir </t>
  </si>
  <si>
    <t>RANGO DE LA CALIFICACIÓN DEL DISEÑO DEL CONTROL  (FUERTE, MODERADA Y DEBIL)</t>
  </si>
  <si>
    <t>EFICACIA</t>
  </si>
  <si>
    <t xml:space="preserve">PROCESO </t>
  </si>
  <si>
    <t>DIRECCIONAMIENTO ESTRATÉGICO Y DSARROLLO INSTITUCIONAL</t>
  </si>
  <si>
    <t>GESTIÓN JURÍDICA</t>
  </si>
  <si>
    <t>PARTICIPACIÓN COMUNITARIA Y SERVICIO AL CIUDADANO</t>
  </si>
  <si>
    <t>GESTIÓN DE COMUNICACIONES</t>
  </si>
  <si>
    <t>GESTIÓN DEL CONOCIMIENTO</t>
  </si>
  <si>
    <t>GESTIÓN DE LA CALIDAD Y MEJORAMIENTO CONTINUO</t>
  </si>
  <si>
    <t>GESTIÓN DEL RIESGO EN SALUD</t>
  </si>
  <si>
    <t>GESTIÓN CLÍNICA HOSPITALARIA</t>
  </si>
  <si>
    <t>GESTIÓN D SERVICIOS COMPLEMENTARIOS</t>
  </si>
  <si>
    <t>GESTIÓN FINANCIERA</t>
  </si>
  <si>
    <t>GESTIÓN DEL AMBIENTE FÍSICO</t>
  </si>
  <si>
    <t>GESTIÓN DE CONTRATACIÓN</t>
  </si>
  <si>
    <t>GESTIÓN DE TALENTO HUMANO</t>
  </si>
  <si>
    <t>GESTIÓN DE TICS</t>
  </si>
  <si>
    <t>CONTROL INTERNO</t>
  </si>
  <si>
    <t>CONTROL INTERNO DISCIPLINARIO</t>
  </si>
  <si>
    <t>GESTIÓN CLÍNICA AMBULATORIA</t>
  </si>
  <si>
    <t>GESTIÓN CLÍNICA DE URGENCIAS</t>
  </si>
  <si>
    <t>Cumplimiento</t>
  </si>
  <si>
    <t>Corrupción</t>
  </si>
  <si>
    <t>Tecnologícos</t>
  </si>
  <si>
    <t>Imagen o Reputacionales</t>
  </si>
  <si>
    <t>Gerenciales</t>
  </si>
  <si>
    <t>EVALUACIÓN  DEL CONTROL</t>
  </si>
  <si>
    <t>FUERTE: 100</t>
  </si>
  <si>
    <t>MODERADO:50-99</t>
  </si>
  <si>
    <t>DEBIL: &lt;50</t>
  </si>
  <si>
    <t>ACEPTAR</t>
  </si>
  <si>
    <t>CLASIFICACION DE ACTIVIDAD DE CONTROL</t>
  </si>
  <si>
    <t>ERFECTIVIDAD</t>
  </si>
  <si>
    <t>TIPO DE INDICADOR</t>
  </si>
  <si>
    <t>CAUSA</t>
  </si>
  <si>
    <t xml:space="preserve">OBJETIVO </t>
  </si>
  <si>
    <t xml:space="preserve">FRECUENCIA </t>
  </si>
  <si>
    <t>MES</t>
  </si>
  <si>
    <t>TRIMESTRE</t>
  </si>
  <si>
    <t>CUATRIMESTRE</t>
  </si>
  <si>
    <t>SEMESTRE</t>
  </si>
  <si>
    <t>BIMESTRE</t>
  </si>
  <si>
    <t xml:space="preserve">MENSUAL </t>
  </si>
  <si>
    <t>dd/mm/aa</t>
  </si>
  <si>
    <t>Fuente:  Guía para la Administración de Riesgo y el Diseño de Controles en Entidades Públicas, Versión 4 DAFP 2018.  Adaptación Subproceso Planeación Estratégica Mayo/19 V1.</t>
  </si>
  <si>
    <t>CASI SEGURO</t>
  </si>
  <si>
    <t>PROBABLE</t>
  </si>
  <si>
    <t>POSIBLE</t>
  </si>
  <si>
    <t>IMPROBABLE</t>
  </si>
  <si>
    <t>RARA VEZ</t>
  </si>
  <si>
    <t>MAPA DE RIESGOS RESIDUAL</t>
  </si>
  <si>
    <t>MAPA DE RIESGOS INHERENTE</t>
  </si>
  <si>
    <t>Fuente.  Guia para la Administración del Riesgo y Diseño de Controles en Entidades Públicas, V4. DAFP 2018.  Adaptación Subproceso de Planeación Estratégica mayo/19</t>
  </si>
  <si>
    <t>PJE</t>
  </si>
  <si>
    <r>
      <t xml:space="preserve">Calificación de los controles </t>
    </r>
    <r>
      <rPr>
        <sz val="14"/>
        <rFont val="Arial"/>
        <family val="2"/>
      </rPr>
      <t>El dueño del proceso identifica los controles que tiene implementados actualmente para minimizar o prevenir el riesgo, estos se valoran para determinar su efectividad, eficacia y eficiencia, de acuerdo con la siguiente tabla:</t>
    </r>
  </si>
  <si>
    <r>
      <t xml:space="preserve">Calificación deL Diseño  los controles </t>
    </r>
    <r>
      <rPr>
        <sz val="12"/>
        <rFont val="Arial"/>
        <family val="2"/>
      </rPr>
      <t>El dueño del proceso identifica los controles que tiene implementados actualmente para minimizar o prevenir el riesgo, estos se valoran para determinar su efectividad, eficacia y eficiencia, de acuerdo con la siguiente tabla:</t>
    </r>
  </si>
  <si>
    <t>5Casi Seguro5(Corrupción)MODERADO</t>
  </si>
  <si>
    <t>5Casi Seguro10(Corrupción)MAYOR</t>
  </si>
  <si>
    <t>5Casi Seguro20(Corrupción)CATASTRÓFICO</t>
  </si>
  <si>
    <t>4Probable5(Corrupción)MODERADO</t>
  </si>
  <si>
    <t>4Probable10(Corrupción)MAYOR</t>
  </si>
  <si>
    <t>4Probable20(Corrupción)CATASTRÓFICO</t>
  </si>
  <si>
    <t>3Posible5(Corrupción)MODERADO</t>
  </si>
  <si>
    <t>3Posible10(Corrupción)MAYOR</t>
  </si>
  <si>
    <t>3Posible20(Corrupción)CATASTRÓFICO</t>
  </si>
  <si>
    <t>2Improbable5(Corrupción)MODERADO</t>
  </si>
  <si>
    <t>2Improbable10(Corrupción)MAYOR</t>
  </si>
  <si>
    <t>2Improbable20(Corrupción)CATASTRÓFICO</t>
  </si>
  <si>
    <t>1Rara vez5(Corrupción)MODERADO</t>
  </si>
  <si>
    <t>1Rara vez10(Corrupción)MAYOR</t>
  </si>
  <si>
    <t>1Rara vez20(Corrupción)CATASTRÓFICO</t>
  </si>
  <si>
    <t>5 Moderado</t>
  </si>
  <si>
    <t>5(Corrupción)</t>
  </si>
  <si>
    <t>10(Corrupción)</t>
  </si>
  <si>
    <t>20(Corrupción)</t>
  </si>
  <si>
    <t>96 -100</t>
  </si>
  <si>
    <t>86 -95</t>
  </si>
  <si>
    <t>0 -85</t>
  </si>
  <si>
    <t>FUERTE
100</t>
  </si>
  <si>
    <t>MODERADO
50</t>
  </si>
  <si>
    <t xml:space="preserve">DEBIL
0 </t>
  </si>
  <si>
    <t>OBJETIVO DEL PROCESO</t>
  </si>
  <si>
    <t>RIESGO ANTES DE CONTROLES / RIESGO INHERENTE</t>
  </si>
  <si>
    <t>INTERNA</t>
  </si>
  <si>
    <t>DEBILIDADES</t>
  </si>
  <si>
    <t>FORTALEZAS</t>
  </si>
  <si>
    <t>D1</t>
  </si>
  <si>
    <t>F1</t>
  </si>
  <si>
    <t>D2</t>
  </si>
  <si>
    <t>F2</t>
  </si>
  <si>
    <t>D3</t>
  </si>
  <si>
    <t>F3</t>
  </si>
  <si>
    <t>D4</t>
  </si>
  <si>
    <t>F4</t>
  </si>
  <si>
    <t>D5</t>
  </si>
  <si>
    <t>F5</t>
  </si>
  <si>
    <t>D6</t>
  </si>
  <si>
    <t>F6</t>
  </si>
  <si>
    <t>D7</t>
  </si>
  <si>
    <t>F7</t>
  </si>
  <si>
    <t>D8</t>
  </si>
  <si>
    <t>F8</t>
  </si>
  <si>
    <t>D9</t>
  </si>
  <si>
    <t>F9</t>
  </si>
  <si>
    <t>D10</t>
  </si>
  <si>
    <t>F10</t>
  </si>
  <si>
    <t>EXTERNA</t>
  </si>
  <si>
    <t>OPORTUNIDADES</t>
  </si>
  <si>
    <t>AMENAZAS</t>
  </si>
  <si>
    <t>O1</t>
  </si>
  <si>
    <t>A1</t>
  </si>
  <si>
    <t>O2</t>
  </si>
  <si>
    <t>A2</t>
  </si>
  <si>
    <t>O3</t>
  </si>
  <si>
    <t>A3</t>
  </si>
  <si>
    <t>O4</t>
  </si>
  <si>
    <t>A4</t>
  </si>
  <si>
    <t>O5</t>
  </si>
  <si>
    <t>A5</t>
  </si>
  <si>
    <t>O6</t>
  </si>
  <si>
    <t>A6</t>
  </si>
  <si>
    <t>O7</t>
  </si>
  <si>
    <t>A7</t>
  </si>
  <si>
    <t>O8</t>
  </si>
  <si>
    <t>A8</t>
  </si>
  <si>
    <t>O9</t>
  </si>
  <si>
    <t>A9</t>
  </si>
  <si>
    <t>O10</t>
  </si>
  <si>
    <t>A10</t>
  </si>
  <si>
    <t>|</t>
  </si>
  <si>
    <t xml:space="preserve">RIESGO DE CORRUPCIÓN: </t>
  </si>
  <si>
    <t>CUESTIONARIO PARA DETERMINAR EL IMPACTO EN LOS POSIBLES RIESGOS DE CORRUPCIÓN</t>
  </si>
  <si>
    <t xml:space="preserve">N.° </t>
  </si>
  <si>
    <t xml:space="preserve">PREGUNTA: </t>
  </si>
  <si>
    <t>RESPUESTA</t>
  </si>
  <si>
    <t xml:space="preserve">SI EL RIESGO DE CORRUPCIÓN SE MATERIALIZA PODRÍA... </t>
  </si>
  <si>
    <t xml:space="preserve">SÍ </t>
  </si>
  <si>
    <t xml:space="preserve">NO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</si>
  <si>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</si>
  <si>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</si>
  <si>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</si>
  <si>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</si>
  <si>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</si>
  <si>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</si>
  <si>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</si>
  <si>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</si>
  <si>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</si>
  <si>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</si>
  <si>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</si>
  <si>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</si>
  <si>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</si>
  <si>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</si>
  <si>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</si>
  <si>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</si>
  <si>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</si>
  <si>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 xml:space="preserve">¿Afectar la imagen nacional? </t>
  </si>
  <si>
    <t xml:space="preserve">¿Generar daño ambiental? </t>
  </si>
  <si>
    <t xml:space="preserve">1 a 5 
respuestas </t>
  </si>
  <si>
    <t>Genera altas consecuencias sobre la entidad.</t>
  </si>
  <si>
    <t xml:space="preserve">CATASTRÓFICO </t>
  </si>
  <si>
    <t>Genera consecuencias desastrosas para la entidad</t>
  </si>
  <si>
    <t>12 a 19 respuestas</t>
  </si>
  <si>
    <t>OBSERVACIONES</t>
  </si>
  <si>
    <t>RECOMENDACIONES</t>
  </si>
  <si>
    <t>5.16 Fecha del seguimiento</t>
  </si>
  <si>
    <t>5.17 Evaluación integral: Evalua el cumplimiento de las acciones</t>
  </si>
  <si>
    <t xml:space="preserve">FRECUENCIA: ANUAL O DE ACUERDO A LO ESTABLECIDO EN EL PROGRAMA ANUAL DE AUDITORIAS </t>
  </si>
  <si>
    <t>Operacionales</t>
  </si>
  <si>
    <t>EVALUACIÓN INTEGRAL  - CUMPLIMIENTO</t>
  </si>
  <si>
    <t>5.18 Observaciones: Precisiones o acotaciones con respecto al seguimiento realizado por la Oficina de Control Interno</t>
  </si>
  <si>
    <t xml:space="preserve">5.19 Recomendaciones: La Oficina de Control Interno las realizara si así considera pertinente con relación a la gestión del riesgo sin incurrir en una coadministración ni llegar a  ser juez o parte al mismo tiempo. </t>
  </si>
  <si>
    <t xml:space="preserve">Versión </t>
  </si>
  <si>
    <t xml:space="preserve">Fecha de aprobación </t>
  </si>
  <si>
    <t>Código</t>
  </si>
  <si>
    <t>Muy Alta
100%</t>
  </si>
  <si>
    <t>Muy Baja
20%</t>
  </si>
  <si>
    <t>Baja
40%</t>
  </si>
  <si>
    <t>Media
60%</t>
  </si>
  <si>
    <t>Alta
80%</t>
  </si>
  <si>
    <t xml:space="preserve">PROBABILDIDAD </t>
  </si>
  <si>
    <t xml:space="preserve">IMPACTO </t>
  </si>
  <si>
    <t>Leve
20%</t>
  </si>
  <si>
    <t>Moderado
60%</t>
  </si>
  <si>
    <t>Menor
40%</t>
  </si>
  <si>
    <t>Mayor
80%</t>
  </si>
  <si>
    <t>Catastrófico
100%</t>
  </si>
  <si>
    <t>MAPA DE RIESGOS DE CORRUPCIÓN</t>
  </si>
  <si>
    <t>ALTO</t>
  </si>
  <si>
    <t xml:space="preserve">Metodología para la administración de Riesgos </t>
  </si>
  <si>
    <t>MATRIZ DOFA PARA IDENTIFICACIÓN DEL CONTEXTO DEL PROCESO.</t>
  </si>
  <si>
    <t xml:space="preserve">Identificación de Riesgos </t>
  </si>
  <si>
    <t>Análisis del Contexto</t>
  </si>
  <si>
    <t xml:space="preserve">Contexto del Proceso </t>
  </si>
  <si>
    <t xml:space="preserve">Los riesgos son inherentes a las diferentes acciones que emprenden las organizaciones en el cumplimiento de su misión, por ende, es de suma importancia generar un adecuado tratamiento que favorezca el desarrollo y el crecimiento de las entidades, garantizando el cumplimiento de los objetivos trazados. </t>
  </si>
  <si>
    <t>Con el fin de dar un adecuado tratamiento a los riesgos, es necesario determinar el entorno y ambiente organizacional que los genera para identificarlos, analizarlos y evaluarlos, de modo que al momento de una posible materialización en los procesos, la entidad cuente tanto de métodos de contingencia como de los planes de mejoramiento</t>
  </si>
  <si>
    <t>S</t>
  </si>
  <si>
    <t>M</t>
  </si>
  <si>
    <t>A</t>
  </si>
  <si>
    <t>R</t>
  </si>
  <si>
    <t>T</t>
  </si>
  <si>
    <r>
      <t xml:space="preserve">Lo importante es resolver cuestiones como: </t>
    </r>
    <r>
      <rPr>
        <b/>
        <sz val="12"/>
        <rFont val="Arial Narrow"/>
        <family val="2"/>
      </rPr>
      <t>“que”, “cuando”, “como”, “donde”, “con que”, “quien”.</t>
    </r>
    <r>
      <rPr>
        <sz val="12"/>
        <rFont val="Arial Narrow"/>
        <family val="2"/>
      </rPr>
      <t xml:space="preserve"> Considerar el orden y los necesarios para el cumplimiento de la misión</t>
    </r>
  </si>
  <si>
    <t>La entidad debe analizar los objetivos estratégicos e identificar los posibles riesgos que afecten el cumplimiento y que puedan ocasionar su éxito o en su defecto el fracaso.</t>
  </si>
  <si>
    <t>Para ello es necesario involucrar algunos numero en su definición, por ejemplo, porcentajes o cantidades exactas. (cuando aplique).</t>
  </si>
  <si>
    <t>Para hacer alcanzable un objetivo se necesita un previo análisis de los que se ha hecho y logrado hasta el momento</t>
  </si>
  <si>
    <t>Considerar recursos, factores externos e información de actividades previas, a fin de contar con elementos de juicio para si determinación</t>
  </si>
  <si>
    <t>Establecer un tiempo al objetivo ayudara a saber si lo que está haciendo es lo óptimo para llegar a la meta, así mismo permite determinar el cumplimiento y mediciones finales</t>
  </si>
  <si>
    <t xml:space="preserve">Especifico </t>
  </si>
  <si>
    <t>Medible</t>
  </si>
  <si>
    <t>Alcanzable</t>
  </si>
  <si>
    <t xml:space="preserve">Relevante </t>
  </si>
  <si>
    <t xml:space="preserve">Temporal </t>
  </si>
  <si>
    <t>Se determinan las características o aspectos esenciales del ambiente en el cual la organización busca alcanzar sus objetivos a nivel de proceso, considerando factores como:</t>
  </si>
  <si>
    <r>
      <t>Es necesario revisar que los objetivos estratégicos se encuentran alineados con la misión y visión de la entidad, así como, analizar su adecuada formulación, es decir, que contengan las siguientes características mínimas: específico, medible, alcanzable, relevante y proyectado en el tiempo (</t>
    </r>
    <r>
      <rPr>
        <b/>
        <sz val="12"/>
        <color theme="1"/>
        <rFont val="Arial Narrow"/>
        <family val="2"/>
      </rPr>
      <t>SMART por sus siglas en inglés ver tabla 2</t>
    </r>
    <r>
      <rPr>
        <sz val="12"/>
        <color theme="1"/>
        <rFont val="Arial Narrow"/>
        <family val="2"/>
      </rPr>
      <t>)</t>
    </r>
  </si>
  <si>
    <t xml:space="preserve">Impacto </t>
  </si>
  <si>
    <t xml:space="preserve"> RIESGO</t>
  </si>
  <si>
    <t>5Muy alta4MAYOR</t>
  </si>
  <si>
    <t>5Muy alta5CATASTRÓFICO</t>
  </si>
  <si>
    <t>5Muy alta3MODERADO</t>
  </si>
  <si>
    <t>5Muy alta2MENOR</t>
  </si>
  <si>
    <t>5Muy alta1INSIGNIFICANTE</t>
  </si>
  <si>
    <t>4Alta5CATASTRÓFICO</t>
  </si>
  <si>
    <t>4Alta4MAYOR</t>
  </si>
  <si>
    <t>4Alta3MODERADO</t>
  </si>
  <si>
    <t>4Alta2MENOR</t>
  </si>
  <si>
    <t>4Alta1INSIGNIFICANTE</t>
  </si>
  <si>
    <t>3Media5CATASTRÓFICO</t>
  </si>
  <si>
    <t>3Media4MAYOR</t>
  </si>
  <si>
    <t>3Media3MODERADO</t>
  </si>
  <si>
    <t>3Media2MENOR</t>
  </si>
  <si>
    <t>3Media1INSIGNIFICANTE</t>
  </si>
  <si>
    <t>2Baja5CATASTRÓFICO</t>
  </si>
  <si>
    <t>2Baja4MAYOR</t>
  </si>
  <si>
    <t>2Baja3MODERADO</t>
  </si>
  <si>
    <t>2Baja2MENOR</t>
  </si>
  <si>
    <t>2Baja1INSIGNIFICANTE</t>
  </si>
  <si>
    <t>1Muy baja5CATASTRÓFICO</t>
  </si>
  <si>
    <t>1Muy baja4MAYOR</t>
  </si>
  <si>
    <t>1Muy baja3MODERADO</t>
  </si>
  <si>
    <t>1Muy baja2MENOR</t>
  </si>
  <si>
    <t>1Muy baja1INSIGNIFICANTE</t>
  </si>
  <si>
    <t xml:space="preserve">Muy Alta </t>
  </si>
  <si>
    <t>Alta</t>
  </si>
  <si>
    <t>Media</t>
  </si>
  <si>
    <t>Baja</t>
  </si>
  <si>
    <t xml:space="preserve">Muy Baja </t>
  </si>
  <si>
    <t xml:space="preserve">PROBABILIDAD </t>
  </si>
  <si>
    <t xml:space="preserve">La actividad que conlleva el riesgo se ejecuta de 3 a 24 veces por año </t>
  </si>
  <si>
    <t xml:space="preserve">La actividad que conlleva el riesgo se ejecuta como maximos 2 veces por año </t>
  </si>
  <si>
    <t xml:space="preserve">La actividad que conlleva el riesgo se ejecuta de 24 a 500 veces por año </t>
  </si>
  <si>
    <t>La actividad que conlleva el riesgo se ejecuta minimo 500 veces al año y maximo 5000 veces por año</t>
  </si>
  <si>
    <t>La actividad que conlleva el riesgo se ejecuta masde 5000 veces por año</t>
  </si>
  <si>
    <t>x</t>
  </si>
  <si>
    <r>
      <t xml:space="preserve">Responder afirmativamente de </t>
    </r>
    <r>
      <rPr>
        <b/>
        <sz val="10"/>
        <rFont val="Arial"/>
        <family val="2"/>
      </rPr>
      <t>UNA a CINCO</t>
    </r>
    <r>
      <rPr>
        <sz val="10"/>
        <rFont val="Arial"/>
        <family val="2"/>
      </rPr>
      <t xml:space="preserve"> preguntas(s) genera un impacto </t>
    </r>
    <r>
      <rPr>
        <b/>
        <sz val="10"/>
        <rFont val="Arial"/>
        <family val="2"/>
      </rPr>
      <t>MODERADO</t>
    </r>
  </si>
  <si>
    <r>
      <t xml:space="preserve">Responder afirmativamente de </t>
    </r>
    <r>
      <rPr>
        <b/>
        <sz val="10"/>
        <rFont val="Arial"/>
        <family val="2"/>
      </rPr>
      <t>SEIS a ONCE</t>
    </r>
    <r>
      <rPr>
        <sz val="10"/>
        <rFont val="Arial"/>
        <family val="2"/>
      </rPr>
      <t xml:space="preserve"> preguntas(s) genera un impacto </t>
    </r>
    <r>
      <rPr>
        <b/>
        <sz val="10"/>
        <rFont val="Arial"/>
        <family val="2"/>
      </rPr>
      <t>MAYOR</t>
    </r>
  </si>
  <si>
    <r>
      <t>Responder afirmativamente de</t>
    </r>
    <r>
      <rPr>
        <b/>
        <sz val="10"/>
        <rFont val="Arial"/>
        <family val="2"/>
      </rPr>
      <t xml:space="preserve"> DOCE a DIECINUEVE</t>
    </r>
    <r>
      <rPr>
        <sz val="10"/>
        <rFont val="Arial"/>
        <family val="2"/>
      </rPr>
      <t xml:space="preserve"> preguntas(s) genera un impacto </t>
    </r>
    <r>
      <rPr>
        <b/>
        <sz val="10"/>
        <rFont val="Arial"/>
        <family val="2"/>
      </rPr>
      <t>CATRASTRÓFICO</t>
    </r>
  </si>
  <si>
    <t>6 a 11 
respuestas</t>
  </si>
  <si>
    <t xml:space="preserve">DEFINICION DEL RIESGO DE CORRUPCIÓN </t>
  </si>
  <si>
    <t>Descripción del Riesgo</t>
  </si>
  <si>
    <t xml:space="preserve">Acción u 
omisión </t>
  </si>
  <si>
    <t>Uso del 
poder</t>
  </si>
  <si>
    <t>Desviar la Gestión 
de lo Público</t>
  </si>
  <si>
    <t xml:space="preserve">Beneficio privado </t>
  </si>
  <si>
    <t xml:space="preserve">Posibilidad de recibir o solicitar cualquier dádiva o beneficio a nombre propio o de terceros con el fin de celebrar un contrato. </t>
  </si>
  <si>
    <t>Frecuencia a la Actividad</t>
  </si>
  <si>
    <t xml:space="preserve">Nivel </t>
  </si>
  <si>
    <t>Reputacional</t>
  </si>
  <si>
    <t>Leve 20%</t>
  </si>
  <si>
    <t>Menor 40%</t>
  </si>
  <si>
    <t>Moderado 60%</t>
  </si>
  <si>
    <t>Mayor 80%</t>
  </si>
  <si>
    <t>Catastrofico 100%</t>
  </si>
  <si>
    <t>Afectación menor a 10 SMLMV</t>
  </si>
  <si>
    <t>Entre 10 y 50 SMLMV</t>
  </si>
  <si>
    <t>Entre 50 y 100 SMLMV</t>
  </si>
  <si>
    <t>Entre 100 y 500 SMLMV</t>
  </si>
  <si>
    <t>Mayor 500 SMLMV</t>
  </si>
  <si>
    <t>El riesgo afecta la imagen de la entidad con efecto publicitario sostenido a nivel de sector administrativo, nivel departamental o minicipal.</t>
  </si>
  <si>
    <t>El Riesgo afecta la imagen de la entidad con algunos usuarios de relevancia frente al logro de los objetivos.</t>
  </si>
  <si>
    <t>El riesgo afecta la imagen de la entidad internamente, de conocimiento general nivel interno, junta directiva y accionistasy/o de proveedores.</t>
  </si>
  <si>
    <t>El riesgo afecta la imagen de algún área de la organización.</t>
  </si>
  <si>
    <t xml:space="preserve">El riesgo afecta la imagen de la entidad a nivel nacional con efecto publicitario sostenido a nivel pais. </t>
  </si>
  <si>
    <r>
      <t xml:space="preserve">PROBABILIDAD:  </t>
    </r>
    <r>
      <rPr>
        <sz val="11"/>
        <color theme="0"/>
        <rFont val="Arial"/>
        <family val="2"/>
      </rPr>
      <t>se entiende la posibilidad de ocurrencia del riesgo. Estará asociada a la exposición al riesgo del proceso o actividad que se esté analizando. La probabilidad inherente será el número de veces que se pasa por el punto de riesgo en el periodo de 1 año. Para colocar esta calificación se debe utilizar los criterios dados en la descripción de la siguiente tabla.</t>
    </r>
  </si>
  <si>
    <r>
      <t xml:space="preserve">PROBABILIDAD: </t>
    </r>
    <r>
      <rPr>
        <b/>
        <sz val="18"/>
        <color rgb="FF92D050"/>
        <rFont val="Arial Narrow"/>
        <family val="2"/>
      </rPr>
      <t>Operacional</t>
    </r>
  </si>
  <si>
    <r>
      <t xml:space="preserve">IMPACTO: </t>
    </r>
    <r>
      <rPr>
        <b/>
        <sz val="18"/>
        <color rgb="FF92D050"/>
        <rFont val="Arial Narrow"/>
        <family val="2"/>
      </rPr>
      <t>Operacional</t>
    </r>
  </si>
  <si>
    <t>IMPACTO:  las consecuencias que puede ocasionar a la organización la materialización del riesgo.</t>
  </si>
  <si>
    <t xml:space="preserve">Afectación Económica  </t>
  </si>
  <si>
    <t>Metodología establecida en la Guía de Administración del Riesgo de la Subred SurOccidente 01-01-GI-002</t>
  </si>
  <si>
    <r>
      <t xml:space="preserve">Probabilidad inherente: </t>
    </r>
    <r>
      <rPr>
        <sz val="18"/>
        <color rgb="FFFFFF00"/>
        <rFont val="Arial Narrow"/>
        <family val="2"/>
      </rPr>
      <t>media 60%</t>
    </r>
    <r>
      <rPr>
        <b/>
        <sz val="18"/>
        <color rgb="FFFFFF00"/>
        <rFont val="Arial Narrow"/>
        <family val="2"/>
      </rPr>
      <t xml:space="preserve">, Impacto inherente: </t>
    </r>
    <r>
      <rPr>
        <sz val="18"/>
        <color rgb="FFFFFF00"/>
        <rFont val="Arial Narrow"/>
        <family val="2"/>
      </rPr>
      <t>mayor 80%</t>
    </r>
  </si>
  <si>
    <t xml:space="preserve">ESTRUCTURA DEL CONTROL </t>
  </si>
  <si>
    <t>Descripcion 
del control</t>
  </si>
  <si>
    <t xml:space="preserve">ATRIBUTOS DE EFICIENCIA </t>
  </si>
  <si>
    <t>TIPO</t>
  </si>
  <si>
    <t xml:space="preserve">Preventivo </t>
  </si>
  <si>
    <t xml:space="preserve">IMPLEMENTACIÓN </t>
  </si>
  <si>
    <t>Automático</t>
  </si>
  <si>
    <t xml:space="preserve">Manual </t>
  </si>
  <si>
    <t xml:space="preserve">DOCUMENTACIÓN </t>
  </si>
  <si>
    <t xml:space="preserve">EVIDENCIA </t>
  </si>
  <si>
    <t xml:space="preserve">Documentado </t>
  </si>
  <si>
    <t xml:space="preserve">Sin documentar </t>
  </si>
  <si>
    <t xml:space="preserve">Cualitativo </t>
  </si>
  <si>
    <t xml:space="preserve">Continua </t>
  </si>
  <si>
    <t>Aleatoria</t>
  </si>
  <si>
    <t>Con registro</t>
  </si>
  <si>
    <t xml:space="preserve">Sin registro </t>
  </si>
  <si>
    <t xml:space="preserve">CON </t>
  </si>
  <si>
    <t xml:space="preserve">ALE </t>
  </si>
  <si>
    <t>CON</t>
  </si>
  <si>
    <t>ALE</t>
  </si>
  <si>
    <t xml:space="preserve">AFECTACIÓN </t>
  </si>
  <si>
    <t>Resultado</t>
  </si>
  <si>
    <t>LEVE</t>
  </si>
  <si>
    <t>CASTROFICO 
100%</t>
  </si>
  <si>
    <t>MODERADO 
60%</t>
  </si>
  <si>
    <t>LEVE 
20%</t>
  </si>
  <si>
    <t>MENOR 
40%</t>
  </si>
  <si>
    <t>MAYOR 
80%</t>
  </si>
  <si>
    <t xml:space="preserve">Reputacional </t>
  </si>
  <si>
    <t xml:space="preserve">Económica </t>
  </si>
  <si>
    <t xml:space="preserve">Económica y Reputacional </t>
  </si>
  <si>
    <t>Operativo</t>
  </si>
  <si>
    <t xml:space="preserve">Corrupción </t>
  </si>
  <si>
    <t xml:space="preserve">Seguridad Digital </t>
  </si>
  <si>
    <t xml:space="preserve">RIESGOS RESIDUAL </t>
  </si>
  <si>
    <t xml:space="preserve">%
Probabilidad </t>
  </si>
  <si>
    <t xml:space="preserve">Probabilidad Residual 
Final </t>
  </si>
  <si>
    <t>%
Impacto</t>
  </si>
  <si>
    <t xml:space="preserve">Impacto 
Residual 
Final </t>
  </si>
  <si>
    <t>RIESGO RESIDUAL
/ ZONA DE RIESGO</t>
  </si>
  <si>
    <t>Evitar</t>
  </si>
  <si>
    <t xml:space="preserve">TRATAMIENTO </t>
  </si>
  <si>
    <t xml:space="preserve">DESPLAZAMIENTO MAPA DE CALOR </t>
  </si>
  <si>
    <t xml:space="preserve">Soportes </t>
  </si>
  <si>
    <t>Frecuencia</t>
  </si>
  <si>
    <t>Mensual</t>
  </si>
  <si>
    <t xml:space="preserve">Trimestral </t>
  </si>
  <si>
    <t xml:space="preserve">Semestral </t>
  </si>
  <si>
    <t xml:space="preserve">Anual </t>
  </si>
  <si>
    <t>01. Proveer directrices y lineamientos de carácter estratégico y operativo para la formulación, desarrollo, implementación, seguimiento y evaluación de plataforma estratégica, políticas, planes, programas y proyectos bajo un enfoque de eficiencia y eficacia en la gestión de los procesos institucionales.</t>
  </si>
  <si>
    <t>12. Implementar estrategias de comunicación que permitan la socialización efectiva y transparente de los logros y avances institucionales a los diferentes clientes (internos y externos) en el marco de una atención en salud centrada en el usuario.</t>
  </si>
  <si>
    <t>03. Brindar atención con calidad y oportunidad a la ciudadanía, implementando políticas de participación social y atención al ciudadano mediante el fortalecimiento de la ciudadanía activa en salud y la respuesta a los trámites, peticiones, quejas, reclamos y sugerencias, verificando la percepción de la satisfacción ciudadana frente a la prestación de los servicios ofrecidos</t>
  </si>
  <si>
    <t>15. Asesorar, representar y defender en asuntos jurídicos -administrativos y judiciales internos y externos relacionados con las actividades desarrolladas en la Subred Integrada de Servcios de Salud Sur Occidente ESE, con el propósito de prevenir el daño antijurídico.</t>
  </si>
  <si>
    <t>05. Garantizar la protección de los derechos, seguridad y bienestar de los seres humanos involucrados en un estudio, por medio de revisión, aprobación y seguimento de proyectos de investigación junto con el consentimiento informado de los sujetos de estudio.
Contribuir a la formación de los estudiantes del sector salud y a la generación de conocimiento, a través de escenarios clínicos adecuados y la gestión de los convenios docencia servicio con el propósito de mejorar la calidad de la atención en salud y las competencias requeridas del talento humano en salud.</t>
  </si>
  <si>
    <t>02. Asesorar y coordinar la planificación, ejecución , desarrollo , mantenimiento, seguimiento y mejora del Sistema Integrado de Gestión y sus diferentes componentes a través del acompañamiento y operativización de estrategias que fortalezcan el mejoramiento continuo de los procesos de la Subred Integrada de Servicios de Salud Sur Occidente E.S.E que contribuyan a la satisfacción de las partes interesadas.</t>
  </si>
  <si>
    <t>06. Realizar intervenciones individuales y/o colectivas de Salud Publica para contribuir al cumplimiento de las metas priorizadas y definidas en el Plan Nacional de Salud Pública asi como las propias del Plan de Desarrollo del Distrito, mediante la promoción de la autonomia, prevención - control de riesgos, daños en salud y restitución de derechos, propiciando la participación social para la afectación positiva de los determinantes sociales encaminados al mejoramiento de las condiciones de calidad de vida y Salud</t>
  </si>
  <si>
    <t>09. Prestar una atención integral en el contexto de las atenciones de urgencia, a los usuarios que acuden al servicio de urgencias de la Subred Suroccidente, mediante la priorización de la atención según la gravedad con criterios de oportunidad, accesibilidad, pertinencia y seguridad, en el marco de una atención humanizada con información clara, educación sobre su estado de salud y una optima utilización de recursos, que contribuya al restablecimiento de su salud o definición de conducta de acuerdo a las necesidades de salud identificadas.</t>
  </si>
  <si>
    <t>07. Prestar una atención integral a los usuarios que acuden a los servicios de hospitalización de la Subred Suroccidente, mediante la atención integral con criterios de oportunidad, accesibilidad, pertinencia y seguridad, en el marco de una atención humanizada con información clara, educación sobre su estado de salud y una optima utilización de recursos, que contribuya al restablecimiento de su salud o definición de conducta de acuerdo a las necesidades y expectativas de salud identificadas, minimizando al máximo los riesgos en la prestación del servicio</t>
  </si>
  <si>
    <t>08. Prestar servicios de salud de apoyo diagnostico y terapéutico a los servicios misionales de manera oportuna, eficiente y confiable para complementar y evaluar el tratamiento de una situación en salud.</t>
  </si>
  <si>
    <t>11. Administrar y gestionar de manera eficiente los recursos financieros que contribuya a la sostenibilidad y perdurabilidad de la Subred Sur Occidente a través del tiempo</t>
  </si>
  <si>
    <t>14. Identiﬁcar y gestionar las necesidades relacionadas con ambiente físico (infraestructura), activos ﬁjos, adquisiciones, seguridad industrial, emergencias y gestión ambiental de los grupos de interés, para implementar acciones de respuesta adecuadas en conformidad con los lineamientos internos y externos, que contribuyan al fortalecimiento del desempeño institucional y mejoramiento continuo.</t>
  </si>
  <si>
    <t>18. Adelantar los procesos precontractual, contractual y poscontractual</t>
  </si>
  <si>
    <t>13. Establecer políticas, manuales, guías y procedimientos para los recursos tecnológicos de la Subred Integrada de Servicios de Salud Sur Occidente ESE que genere eficiencia, eficacia en la administración, uso y operación de la plataforma tecnológica con la cual cuenta la entidad , estableciendo planes de reposición, mantenimiento y operación de la misma, atendiendo de esta manera las necesidades de los clientes internos y externos en los procesos transversales que impliquen el uso de tecnología biomédicas, recursos y servicios tecnológicos y sistemas de información.</t>
  </si>
  <si>
    <t>17. Realizar evaluación independiente y asesoría a la gestión institucional, a través de auditorias internas de gestión y seguimientos con un enfoque basado en riesgos, que permitan agregar valor y determinar si se han definido, puesto en marcha y aplicado los controles establecidos por la entidad de manera efectiva, contribuyendo al fortalecimiento del desempeño institucional y el mantenimiento y mejora continua del sistema de control interno.</t>
  </si>
  <si>
    <t>16. Promover hábitos de autocontrol y determinar la responsabilidad de los funcionariosde la entidad por medio de acciones disciplinarias con ocasión del presunto incumplimiento de deberes, omisión de funciones y violación de prohibiciones a fin de generar dentro de la institución la transparencia, excelencia, y respeto por la dignidad humana.</t>
  </si>
  <si>
    <t>10. Prestar una atención integral a los usuarios que acuden a los servicios ambulatorios de la Subred suroccidente con el fin de identificar y satisfacer las necesidades en salud del usuario y su familia con criterios de oportunidad, accesibilidad, pertinencia y seguridad, en el marco de una atención humanizada con información clara, educación sobre su estado de salud y una optima utilización de recursos</t>
  </si>
  <si>
    <t>04. Identificar y gestionar las necesidades de talento humano, a partir de un proceso estructurado que incluya las fases de planeación, administración y fase de desvinculación o retiro, en conformidad con las regulaciones normativas vigentes y lineamientos internos, para contribuir con el fortalecimiento del desempeño institucional y la satisfacción del cliente interno, mediante el desarrollo de los planes, programas y lineamientos internos de operación que mejoren las competencias del talento humano, el clima organizacional y la seguridad y salud en el trabajo, en el marco de una filosofía de humanización y mejoramiento continuo</t>
  </si>
  <si>
    <t>01. DIRECCIONAMIENTO ESTRATÉGICO Y DESARROLLO INSTITUCIONAL</t>
  </si>
  <si>
    <t>02. GESTIÓN DE LA CALIDAD Y MEJORAMIENTO CONTINUO</t>
  </si>
  <si>
    <t>03. PARTICIPACIÓN COMUNITARIA Y SERVICIO AL CIUDADANO</t>
  </si>
  <si>
    <t>04. GESTIÓN DE TALENTO HUMANO</t>
  </si>
  <si>
    <t>05. GESTIÓN DEL CONOCIMIENTO</t>
  </si>
  <si>
    <t>06. GESTIÓN DEL RIESGO EN SALUD</t>
  </si>
  <si>
    <t>07. GESTIÓN CLÍNICA HOSPITALARIA</t>
  </si>
  <si>
    <t>08. GESTIÓN D SERVICIOS COMPLEMENTARIOS</t>
  </si>
  <si>
    <t>09. GESTIÓN CLÍNICA DE URGENCIAS</t>
  </si>
  <si>
    <t>10. GESTIÓN CLÍNICA AMBULATORIA</t>
  </si>
  <si>
    <t>11. GESTIÓN FINANCIERA</t>
  </si>
  <si>
    <t>12. GESTIÓN DE COMUNICACIONES</t>
  </si>
  <si>
    <t>13. GESTIÓN DE TICS</t>
  </si>
  <si>
    <t>14. GESTIÓN DEL AMBIENTE FÍSICO</t>
  </si>
  <si>
    <t>15. GESTIÓN JURÍDICA</t>
  </si>
  <si>
    <t>16. CONTROL INTERNO DISCIPLINARIO</t>
  </si>
  <si>
    <t>17. CONTROL INTERNO</t>
  </si>
  <si>
    <t>18. GESTIÓN DE CONTRATACIÓN</t>
  </si>
  <si>
    <t>Responsable
Lider/gestor/
colaborador</t>
  </si>
  <si>
    <t xml:space="preserve">ANÁLISIS Y EVALUACIÓN DE CONTROLES PARA MITIGAR EL RIESGO </t>
  </si>
  <si>
    <t xml:space="preserve">UBICACIÓN MAPA DE CALOR </t>
  </si>
  <si>
    <t xml:space="preserve">Estructura del control </t>
  </si>
  <si>
    <t xml:space="preserve">Actividad 
de Control </t>
  </si>
  <si>
    <t xml:space="preserve">MAPA DE CALOR </t>
  </si>
  <si>
    <t>Eficiencia del Control</t>
  </si>
  <si>
    <t>AUTOCONTROL</t>
  </si>
  <si>
    <t>Fecha</t>
  </si>
  <si>
    <t>Materialización</t>
  </si>
  <si>
    <t xml:space="preserve">1ra Linea de defensa </t>
  </si>
  <si>
    <t>Observaciones</t>
  </si>
  <si>
    <t xml:space="preserve">Lider / Gestor del proceso </t>
  </si>
  <si>
    <t xml:space="preserve">Lider del Eje de Gestión del Riesgo </t>
  </si>
  <si>
    <t>I</t>
  </si>
  <si>
    <t>II</t>
  </si>
  <si>
    <t>III</t>
  </si>
  <si>
    <t>IV</t>
  </si>
  <si>
    <t>Trimestre</t>
  </si>
  <si>
    <t xml:space="preserve">Verificación de Indicadores </t>
  </si>
  <si>
    <t xml:space="preserve">2ra Linea de defensa </t>
  </si>
  <si>
    <t xml:space="preserve">Actividad a realizar </t>
  </si>
  <si>
    <t>Responsable</t>
  </si>
  <si>
    <t xml:space="preserve">Fecha de implementación </t>
  </si>
  <si>
    <t>Fecha de seguimiento</t>
  </si>
  <si>
    <t xml:space="preserve">Seguimiento </t>
  </si>
  <si>
    <t xml:space="preserve">Estado </t>
  </si>
  <si>
    <t>Plan de accion referido a la opcion: "REDUCIR"</t>
  </si>
  <si>
    <t xml:space="preserve">Estratégias para reducir el riesgo </t>
  </si>
  <si>
    <t xml:space="preserve">Plan de contingencia </t>
  </si>
  <si>
    <t xml:space="preserve">Contingencia en caso
 de materialización </t>
  </si>
  <si>
    <t>Terminado</t>
  </si>
  <si>
    <t xml:space="preserve">Planeación </t>
  </si>
  <si>
    <t xml:space="preserve">En ejecución </t>
  </si>
  <si>
    <t>Tipo 
de Riesgo 
(Tipología)</t>
  </si>
  <si>
    <t>R.RESIDUAL
1</t>
  </si>
  <si>
    <t>R.RESIDUAL
2</t>
  </si>
  <si>
    <t>R.RESIDUAL
3</t>
  </si>
  <si>
    <t>R.RESIDUAL
4</t>
  </si>
  <si>
    <t>R.RESIDUAL
5</t>
  </si>
  <si>
    <t>R.RESIDUAL
6</t>
  </si>
  <si>
    <t>R.RESIDUAL
7</t>
  </si>
  <si>
    <t>R.RESIDUAL
8</t>
  </si>
  <si>
    <t>R.RESIDUAL
9</t>
  </si>
  <si>
    <t>R.RESIDUAL
10</t>
  </si>
  <si>
    <t>R.RESIDUAL
11</t>
  </si>
  <si>
    <t>R.RESIDUAL
12</t>
  </si>
  <si>
    <t>R.RESIDUAL
13</t>
  </si>
  <si>
    <t>R.RESIDUAL
14</t>
  </si>
  <si>
    <t>R.RESIDUAL
15</t>
  </si>
  <si>
    <t>R.RESIDUAL
16</t>
  </si>
  <si>
    <t>R.RESIDUAL
17</t>
  </si>
  <si>
    <t>R.RESIDUAL
18</t>
  </si>
  <si>
    <t>R.RESIDUAL
19</t>
  </si>
  <si>
    <t>R.RESIDUAL
20</t>
  </si>
  <si>
    <t>R.RESIDUAL
21</t>
  </si>
  <si>
    <t>R.RESIDUAL
22</t>
  </si>
  <si>
    <t>R.RESIDUAL
23</t>
  </si>
  <si>
    <t>R.RESIDUAL
24</t>
  </si>
  <si>
    <t>R.RESIDUAL
25</t>
  </si>
  <si>
    <t>R.INHERENTE
25</t>
  </si>
  <si>
    <t>R.INHERENTE
24</t>
  </si>
  <si>
    <t>R.INHERENTE
23</t>
  </si>
  <si>
    <t>R.INHERENTE
22</t>
  </si>
  <si>
    <t>R.INHERENTE
21</t>
  </si>
  <si>
    <t>R.INHERENTE
20</t>
  </si>
  <si>
    <t>R.INHERENTE
19</t>
  </si>
  <si>
    <t>R.INHERENTE
18</t>
  </si>
  <si>
    <t>R.INHERENTE
17</t>
  </si>
  <si>
    <t>R.INHERENTE
16</t>
  </si>
  <si>
    <t>R.INHERENTE
15</t>
  </si>
  <si>
    <t>R.INHERENTE
14</t>
  </si>
  <si>
    <t>R.INHERENTE
13</t>
  </si>
  <si>
    <t>R.INHERENTE
12</t>
  </si>
  <si>
    <t>R.INHERENTE
11</t>
  </si>
  <si>
    <t>R.INHERENTE
10</t>
  </si>
  <si>
    <t>R.INHERENTE
9</t>
  </si>
  <si>
    <t>R.INHERENTE
8</t>
  </si>
  <si>
    <t>R.INHERENTE
7</t>
  </si>
  <si>
    <t>R.INHERENTE
6</t>
  </si>
  <si>
    <t>R.INHERENTE
5</t>
  </si>
  <si>
    <t>R.INHERENTE
4</t>
  </si>
  <si>
    <t>R.INHERENTE
3</t>
  </si>
  <si>
    <t>R.INHERENTE
2</t>
  </si>
  <si>
    <t>R.INHERENTE
1</t>
  </si>
  <si>
    <t>TERCER ORDEN:  A CARGO DE CONTROL INTERNO 
Como evaluador independiente de la administración del riesgo, realizará el seguimiento anual  y/ o conforme al Programa Anual de Auditorias</t>
  </si>
  <si>
    <r>
      <t xml:space="preserve">Vigencia:     </t>
    </r>
    <r>
      <rPr>
        <b/>
        <sz val="14"/>
        <color rgb="FF92D050"/>
        <rFont val="Arial Narrow"/>
        <family val="2"/>
      </rPr>
      <t>2022</t>
    </r>
  </si>
  <si>
    <t>Y</t>
  </si>
  <si>
    <t>Reducir</t>
  </si>
  <si>
    <t>3.3 Seleccione de las listas desplegables el Objetivo del mismo según corresponda.</t>
  </si>
  <si>
    <t>3.2 Seleccione de las listas desplegables el Proceso al cual corresponda.</t>
  </si>
  <si>
    <t>1 FASE</t>
  </si>
  <si>
    <r>
      <t xml:space="preserve">3.1 </t>
    </r>
    <r>
      <rPr>
        <b/>
        <sz val="11"/>
        <color theme="0"/>
        <rFont val="Arial Narrow"/>
        <family val="2"/>
      </rPr>
      <t xml:space="preserve">N° </t>
    </r>
    <r>
      <rPr>
        <sz val="11"/>
        <color theme="0"/>
        <rFont val="Arial Narrow"/>
        <family val="2"/>
      </rPr>
      <t>Número de riesgo identificado.</t>
    </r>
  </si>
  <si>
    <t>3.1 IDENTIFICACIÓN DE RIESGOS</t>
  </si>
  <si>
    <t>4.  EVALUACIÓN DE RIESGOS</t>
  </si>
  <si>
    <t xml:space="preserve">3.  IDENTIFICACIÓN DE RIESGOS </t>
  </si>
  <si>
    <t xml:space="preserve">5.  ANALISIS DE CONTROLES </t>
  </si>
  <si>
    <t xml:space="preserve">6.  VALORACIÓN DEL RIESGO </t>
  </si>
  <si>
    <t xml:space="preserve">7.  PLAN DE ACCIÓN </t>
  </si>
  <si>
    <t>4. EVALUACIÓN DE RIESGOS</t>
  </si>
  <si>
    <t>2 FASE</t>
  </si>
  <si>
    <t xml:space="preserve">3 FASE </t>
  </si>
  <si>
    <t xml:space="preserve">5. ANALÍSIS DE CONTROLES </t>
  </si>
  <si>
    <r>
      <t xml:space="preserve">5.2 </t>
    </r>
    <r>
      <rPr>
        <b/>
        <sz val="11"/>
        <color theme="0"/>
        <rFont val="Arial Narrow"/>
        <family val="2"/>
      </rPr>
      <t>Probabilidad:</t>
    </r>
    <r>
      <rPr>
        <sz val="11"/>
        <color theme="0"/>
        <rFont val="Arial Narrow"/>
        <family val="2"/>
      </rPr>
      <t xml:space="preserve"> Según la descripción del control aplicar si ataca directamente la probabilidad seleccionada en el numeral 4.2</t>
    </r>
  </si>
  <si>
    <r>
      <t xml:space="preserve">5.3 </t>
    </r>
    <r>
      <rPr>
        <b/>
        <sz val="11"/>
        <color theme="0"/>
        <rFont val="Arial Narrow"/>
        <family val="2"/>
      </rPr>
      <t>Impacto: S</t>
    </r>
    <r>
      <rPr>
        <sz val="11"/>
        <color theme="0"/>
        <rFont val="Arial Narrow"/>
        <family val="2"/>
      </rPr>
      <t>egún la descripción del control aplicar si ataca directamente la probabilidad seleccionada en el numeral 4.2</t>
    </r>
  </si>
  <si>
    <r>
      <t xml:space="preserve">5.4 </t>
    </r>
    <r>
      <rPr>
        <b/>
        <sz val="11"/>
        <color theme="0"/>
        <rFont val="Arial Narrow"/>
        <family val="2"/>
      </rPr>
      <t>Control preventivo:</t>
    </r>
    <r>
      <rPr>
        <sz val="11"/>
        <color theme="0"/>
        <rFont val="Arial Narrow"/>
        <family val="2"/>
      </rPr>
      <t xml:space="preserve"> Control accionado en la entrada del proceso y antes de que se realice la actividad originadora del riesgo, se busca establecer las condiciones que aseguren el resultado final esperado. </t>
    </r>
  </si>
  <si>
    <r>
      <t>5.5</t>
    </r>
    <r>
      <rPr>
        <b/>
        <sz val="11"/>
        <color theme="0"/>
        <rFont val="Arial Narrow"/>
        <family val="2"/>
      </rPr>
      <t xml:space="preserve"> Control detectivo: </t>
    </r>
    <r>
      <rPr>
        <sz val="11"/>
        <color theme="0"/>
        <rFont val="Arial Narrow"/>
        <family val="2"/>
      </rPr>
      <t>control accionado durante la ejecución del proceso. Estos controles detectan el riesgo, pero generan reprocesos.</t>
    </r>
  </si>
  <si>
    <r>
      <t xml:space="preserve">5.6 </t>
    </r>
    <r>
      <rPr>
        <b/>
        <sz val="11"/>
        <color theme="0"/>
        <rFont val="Arial Narrow"/>
        <family val="2"/>
      </rPr>
      <t xml:space="preserve">Control correctivo: </t>
    </r>
    <r>
      <rPr>
        <sz val="11"/>
        <color theme="0"/>
        <rFont val="Arial Narrow"/>
        <family val="2"/>
      </rPr>
      <t>control accionado en la salida del proceso y después de que se materializa el riesgo. Estos controles tienen costos implícitos.</t>
    </r>
  </si>
  <si>
    <r>
      <t>5.8</t>
    </r>
    <r>
      <rPr>
        <b/>
        <sz val="11"/>
        <color theme="0"/>
        <rFont val="Arial Narrow"/>
        <family val="2"/>
      </rPr>
      <t xml:space="preserve"> Manual: </t>
    </r>
    <r>
      <rPr>
        <sz val="11"/>
        <color theme="0"/>
        <rFont val="Arial Narrow"/>
        <family val="2"/>
      </rPr>
      <t>Controles que son ejecutados por una persona, tiene implícito el error humano.</t>
    </r>
  </si>
  <si>
    <r>
      <t xml:space="preserve">5.7 </t>
    </r>
    <r>
      <rPr>
        <b/>
        <sz val="11"/>
        <color theme="0"/>
        <rFont val="Arial Narrow"/>
        <family val="2"/>
      </rPr>
      <t>Automático:</t>
    </r>
    <r>
      <rPr>
        <sz val="11"/>
        <color theme="0"/>
        <rFont val="Arial Narrow"/>
        <family val="2"/>
      </rPr>
      <t xml:space="preserve"> Son actividades de procesamiento o validación de información que se ejecutan por un sistema y/o aplicativo de manera automática sin la intervención de personas para su realización.</t>
    </r>
  </si>
  <si>
    <t>(Probabilidad inicial)%  x  (Resultado cuantitativo)% = (Valor) %
(Probabilidad inicial)%  -  (Valor)% = Resultado %</t>
  </si>
  <si>
    <t>(Impacto inicial)%  x  (Resultado cuantitativo)% = (Valor) %
(Impacto inicial)%  -  (Valor)% = Resultado %</t>
  </si>
  <si>
    <r>
      <t xml:space="preserve">Porcentaje de efectividad 
</t>
    </r>
    <r>
      <rPr>
        <b/>
        <sz val="14"/>
        <color rgb="FF70FC81"/>
        <rFont val="Arial Narrow"/>
        <family val="2"/>
      </rPr>
      <t>(Y)</t>
    </r>
  </si>
  <si>
    <r>
      <t xml:space="preserve">Porcentaje de efectividad 
</t>
    </r>
    <r>
      <rPr>
        <b/>
        <sz val="14"/>
        <color rgb="FF3CFE5C"/>
        <rFont val="Arial Narrow"/>
        <family val="2"/>
      </rPr>
      <t>(X)</t>
    </r>
  </si>
  <si>
    <t xml:space="preserve">Cuantitativo </t>
  </si>
  <si>
    <r>
      <t>5.9</t>
    </r>
    <r>
      <rPr>
        <b/>
        <sz val="11"/>
        <color theme="0"/>
        <rFont val="Arial Narrow"/>
        <family val="2"/>
      </rPr>
      <t xml:space="preserve"> Resultado: </t>
    </r>
    <r>
      <rPr>
        <sz val="11"/>
        <color theme="0"/>
        <rFont val="Arial Narrow"/>
        <family val="2"/>
      </rPr>
      <t>es el valor del control implementado para el riesgo identificado</t>
    </r>
    <r>
      <rPr>
        <sz val="14"/>
        <color rgb="FF70FC81"/>
        <rFont val="Arial Narrow"/>
        <family val="2"/>
      </rPr>
      <t xml:space="preserve"> (</t>
    </r>
    <r>
      <rPr>
        <sz val="11"/>
        <color theme="0"/>
        <rFont val="Arial Narrow"/>
        <family val="2"/>
      </rPr>
      <t>cuantitativo (Tipo) + Cualitativo (Implementación)</t>
    </r>
    <r>
      <rPr>
        <sz val="14"/>
        <color rgb="FF70FC81"/>
        <rFont val="Arial Narrow"/>
        <family val="2"/>
      </rPr>
      <t>)</t>
    </r>
  </si>
  <si>
    <r>
      <t xml:space="preserve">5.12 </t>
    </r>
    <r>
      <rPr>
        <b/>
        <sz val="11"/>
        <color theme="0"/>
        <rFont val="Arial Narrow"/>
        <family val="2"/>
      </rPr>
      <t>Documentación:</t>
    </r>
    <r>
      <rPr>
        <sz val="11"/>
        <color theme="0"/>
        <rFont val="Arial Narrow"/>
        <family val="2"/>
      </rPr>
      <t xml:space="preserve"> </t>
    </r>
  </si>
  <si>
    <r>
      <rPr>
        <b/>
        <sz val="11"/>
        <color theme="0"/>
        <rFont val="Arial Narrow"/>
        <family val="2"/>
      </rPr>
      <t xml:space="preserve">Documentado: </t>
    </r>
    <r>
      <rPr>
        <sz val="11"/>
        <color theme="0"/>
        <rFont val="Arial Narrow"/>
        <family val="2"/>
      </rPr>
      <t>Controles que están documentados en el proceso, ya sea en manuales, procedimientos, flujogramas o cualquier otro documento propio del proceso.</t>
    </r>
  </si>
  <si>
    <r>
      <t xml:space="preserve">5.13 </t>
    </r>
    <r>
      <rPr>
        <b/>
        <sz val="11"/>
        <color theme="0"/>
        <rFont val="Arial Narrow"/>
        <family val="2"/>
      </rPr>
      <t>Frecuencia:</t>
    </r>
    <r>
      <rPr>
        <sz val="11"/>
        <color theme="0"/>
        <rFont val="Arial Narrow"/>
        <family val="2"/>
      </rPr>
      <t xml:space="preserve"> </t>
    </r>
  </si>
  <si>
    <r>
      <rPr>
        <b/>
        <sz val="11"/>
        <color theme="0"/>
        <rFont val="Arial Narrow"/>
        <family val="2"/>
      </rPr>
      <t>Sin Documentar:</t>
    </r>
    <r>
      <rPr>
        <sz val="11"/>
        <color theme="0"/>
        <rFont val="Arial Narrow"/>
        <family val="2"/>
      </rPr>
      <t xml:space="preserve"> Identifica a los controles que pese a que se ejecutan en el proceso no se encuentran documentados en ningún documento propio del proceso .</t>
    </r>
  </si>
  <si>
    <r>
      <rPr>
        <b/>
        <sz val="11"/>
        <color theme="0"/>
        <rFont val="Arial Narrow"/>
        <family val="2"/>
      </rPr>
      <t xml:space="preserve">Continua: </t>
    </r>
    <r>
      <rPr>
        <sz val="11"/>
        <color theme="0"/>
        <rFont val="Arial Narrow"/>
        <family val="2"/>
      </rPr>
      <t>El control se aplica siempre que se realiza la actividad que conlleva el riesgo.</t>
    </r>
  </si>
  <si>
    <r>
      <rPr>
        <b/>
        <sz val="11"/>
        <color theme="0"/>
        <rFont val="Arial Narrow"/>
        <family val="2"/>
      </rPr>
      <t xml:space="preserve">Sin Registro: </t>
    </r>
    <r>
      <rPr>
        <sz val="11"/>
        <color theme="0"/>
        <rFont val="Arial Narrow"/>
        <family val="2"/>
      </rPr>
      <t xml:space="preserve">El control no deja registro de la ejecución del control. </t>
    </r>
  </si>
  <si>
    <r>
      <rPr>
        <b/>
        <sz val="11"/>
        <color theme="0"/>
        <rFont val="Arial Narrow"/>
        <family val="2"/>
      </rPr>
      <t>Con Registro:</t>
    </r>
    <r>
      <rPr>
        <sz val="11"/>
        <color theme="0"/>
        <rFont val="Arial Narrow"/>
        <family val="2"/>
      </rPr>
      <t xml:space="preserve"> El control deja un registro permite evidencia la ejecución del control.</t>
    </r>
  </si>
  <si>
    <r>
      <t xml:space="preserve">5.14 </t>
    </r>
    <r>
      <rPr>
        <b/>
        <sz val="11"/>
        <color theme="0"/>
        <rFont val="Arial Narrow"/>
        <family val="2"/>
      </rPr>
      <t>Evidencia:</t>
    </r>
  </si>
  <si>
    <r>
      <t xml:space="preserve">5.16 </t>
    </r>
    <r>
      <rPr>
        <b/>
        <sz val="11"/>
        <color theme="0"/>
        <rFont val="Arial Narrow"/>
        <family val="2"/>
      </rPr>
      <t>Frecuencia:</t>
    </r>
    <r>
      <rPr>
        <sz val="11"/>
        <color theme="0"/>
        <rFont val="Arial Narrow"/>
        <family val="2"/>
      </rPr>
      <t xml:space="preserve"> es la perioricidad con que se realiza la actividad para mitigar, o evitar la materializacion del riesgo identificado.</t>
    </r>
  </si>
  <si>
    <r>
      <t>5.15</t>
    </r>
    <r>
      <rPr>
        <b/>
        <sz val="11"/>
        <color theme="0"/>
        <rFont val="Arial Narrow"/>
        <family val="2"/>
      </rPr>
      <t xml:space="preserve"> Actividad de control:</t>
    </r>
    <r>
      <rPr>
        <sz val="11"/>
        <color theme="0"/>
        <rFont val="Arial Narrow"/>
        <family val="2"/>
      </rPr>
      <t xml:space="preserve"> es la accion que se realizará frente al control determinado para atacar el riesgo identificado .</t>
    </r>
  </si>
  <si>
    <r>
      <rPr>
        <b/>
        <sz val="11"/>
        <color theme="0"/>
        <rFont val="Arial Narrow"/>
        <family val="2"/>
      </rPr>
      <t xml:space="preserve">Aleatoria: </t>
    </r>
    <r>
      <rPr>
        <sz val="11"/>
        <color theme="0"/>
        <rFont val="Arial Narrow"/>
        <family val="2"/>
      </rPr>
      <t>El control se aplica aleatoriamente a la actividad que conlleva el riesgo.</t>
    </r>
  </si>
  <si>
    <r>
      <t xml:space="preserve">5.17 </t>
    </r>
    <r>
      <rPr>
        <b/>
        <sz val="11"/>
        <color theme="0"/>
        <rFont val="Arial Narrow"/>
        <family val="2"/>
      </rPr>
      <t>Soportes:</t>
    </r>
    <r>
      <rPr>
        <sz val="11"/>
        <color theme="0"/>
        <rFont val="Arial Narrow"/>
        <family val="2"/>
      </rPr>
      <t xml:space="preserve"> es la evidencia que soporta la acción en la actividad de control.</t>
    </r>
  </si>
  <si>
    <r>
      <t>5.10</t>
    </r>
    <r>
      <rPr>
        <b/>
        <sz val="11"/>
        <color theme="0"/>
        <rFont val="Arial Narrow"/>
        <family val="2"/>
      </rPr>
      <t xml:space="preserve"> Porcentaje de efectividad </t>
    </r>
    <r>
      <rPr>
        <b/>
        <sz val="11"/>
        <color rgb="FF3CFE5C"/>
        <rFont val="Arial Narrow"/>
        <family val="2"/>
      </rPr>
      <t>(Y)</t>
    </r>
    <r>
      <rPr>
        <b/>
        <sz val="11"/>
        <color theme="0"/>
        <rFont val="Arial Narrow"/>
        <family val="2"/>
      </rPr>
      <t xml:space="preserve">: </t>
    </r>
    <r>
      <rPr>
        <sz val="11"/>
        <color theme="0"/>
        <rFont val="Arial Narrow"/>
        <family val="2"/>
      </rPr>
      <t>Realice la siguiente ecuación.</t>
    </r>
  </si>
  <si>
    <r>
      <t>4.3</t>
    </r>
    <r>
      <rPr>
        <b/>
        <sz val="11"/>
        <color theme="0"/>
        <rFont val="Arial Narrow"/>
        <family val="2"/>
      </rPr>
      <t xml:space="preserve"> Impacto:</t>
    </r>
    <r>
      <rPr>
        <sz val="11"/>
        <color theme="0"/>
        <rFont val="Arial Narrow"/>
        <family val="2"/>
      </rPr>
      <t xml:space="preserve"> Son las consecuencias que puede ocasionar a la entidad la materalización del riesgo</t>
    </r>
    <r>
      <rPr>
        <b/>
        <sz val="11"/>
        <color theme="0"/>
        <rFont val="Arial Narrow"/>
        <family val="2"/>
      </rPr>
      <t xml:space="preserve">, </t>
    </r>
    <r>
      <rPr>
        <sz val="11"/>
        <color theme="0"/>
        <rFont val="Arial Narrow"/>
        <family val="2"/>
      </rPr>
      <t>y estan asociadas frente a la afectacion economica y reputacional de la entidad. Dependiendo el analisis en la tabla de probabilidad de la Hoja #4.</t>
    </r>
  </si>
  <si>
    <r>
      <t xml:space="preserve">4.2 </t>
    </r>
    <r>
      <rPr>
        <b/>
        <sz val="11"/>
        <color theme="0"/>
        <rFont val="Arial Narrow"/>
        <family val="2"/>
      </rPr>
      <t>Probabilidad:</t>
    </r>
    <r>
      <rPr>
        <sz val="11"/>
        <color theme="0"/>
        <rFont val="Arial Narrow"/>
        <family val="2"/>
      </rPr>
      <t xml:space="preserve"> se seleccionara automaticamente dependiendo de su actividad. Dependiendo el analisis en la tabla de probabilidad de la Hoja #4.</t>
    </r>
  </si>
  <si>
    <r>
      <t xml:space="preserve">4.1 </t>
    </r>
    <r>
      <rPr>
        <b/>
        <sz val="11"/>
        <color theme="0"/>
        <rFont val="Arial Narrow"/>
        <family val="2"/>
      </rPr>
      <t>Frecuencia:</t>
    </r>
    <r>
      <rPr>
        <sz val="11"/>
        <color theme="0"/>
        <rFont val="Arial Narrow"/>
        <family val="2"/>
      </rPr>
      <t xml:space="preserve"> La exposición al riesgo estará asociada al proceso o actividad que se esté analizando, es decir, al número de veces que se pasa por el punto de riesgo en el periodo de 1 año.</t>
    </r>
  </si>
  <si>
    <r>
      <t xml:space="preserve">2. </t>
    </r>
    <r>
      <rPr>
        <b/>
        <sz val="11"/>
        <color theme="0"/>
        <rFont val="Arial Narrow"/>
        <family val="2"/>
      </rPr>
      <t>Hoja Contexto Estratégico por Proceso</t>
    </r>
    <r>
      <rPr>
        <sz val="11"/>
        <color theme="0"/>
        <rFont val="Arial Narrow"/>
        <family val="2"/>
      </rPr>
      <t>: Diligenciar el DOFA del Proceso.</t>
    </r>
  </si>
  <si>
    <r>
      <t>1.</t>
    </r>
    <r>
      <rPr>
        <b/>
        <sz val="11"/>
        <color theme="0"/>
        <rFont val="Arial Narrow"/>
        <family val="2"/>
      </rPr>
      <t xml:space="preserve"> Hoja Contexto Estratégico: </t>
    </r>
    <r>
      <rPr>
        <sz val="11"/>
        <color theme="0"/>
        <rFont val="Arial Narrow"/>
        <family val="2"/>
      </rPr>
      <t>Se encuentar el informe DOFA correspondiente a la Subred.</t>
    </r>
  </si>
  <si>
    <t xml:space="preserve">Procesos y/o  Subprocesos responsables </t>
  </si>
  <si>
    <t>5.18 Seleccione el proceso o subproceso al cual pertenece el riesgo identificado.</t>
  </si>
  <si>
    <t>5.19 Profesional a cargo de subir las evidencias al aplicativo ALMERA en la perioricidad definida el cual sera matriculado como responsable del proceso o subproceso.</t>
  </si>
  <si>
    <t xml:space="preserve">6. RIESGO RESIDUAL </t>
  </si>
  <si>
    <r>
      <t xml:space="preserve">6.1 </t>
    </r>
    <r>
      <rPr>
        <b/>
        <sz val="11"/>
        <color theme="0"/>
        <rFont val="Arial Narrow"/>
        <family val="2"/>
      </rPr>
      <t>Probabilidad:</t>
    </r>
    <r>
      <rPr>
        <sz val="11"/>
        <color theme="0"/>
        <rFont val="Arial Narrow"/>
        <family val="2"/>
      </rPr>
      <t xml:space="preserve"> es el porcentaje en el que el riesgo disminuye al tener diversos controles que minimizan la oportunidad de ocurriencia. (se define automaticamente al momento de realizarse la operación matematica efactuada en la casilla </t>
    </r>
    <r>
      <rPr>
        <sz val="11"/>
        <color rgb="FF3CFE5C"/>
        <rFont val="Arial Narrow"/>
        <family val="2"/>
      </rPr>
      <t>5.10</t>
    </r>
    <r>
      <rPr>
        <sz val="11"/>
        <color theme="0"/>
        <rFont val="Arial Narrow"/>
        <family val="2"/>
      </rPr>
      <t>)</t>
    </r>
  </si>
  <si>
    <r>
      <t>6.2</t>
    </r>
    <r>
      <rPr>
        <b/>
        <sz val="11"/>
        <color theme="0"/>
        <rFont val="Arial Narrow"/>
        <family val="2"/>
      </rPr>
      <t xml:space="preserve"> Impacto:</t>
    </r>
    <r>
      <rPr>
        <sz val="11"/>
        <color theme="0"/>
        <rFont val="Arial Narrow"/>
        <family val="2"/>
      </rPr>
      <t xml:space="preserve"> es el porcentaje en el que el riesgo disminuye al tener diversos controles que minimizan la oportunidad de ocurriencia. (se define automaticamente al momento de realizarse la operación matematica efactuada en la casilla </t>
    </r>
    <r>
      <rPr>
        <sz val="11"/>
        <color rgb="FF3CFE5C"/>
        <rFont val="Arial Narrow"/>
        <family val="2"/>
      </rPr>
      <t>5.11</t>
    </r>
    <r>
      <rPr>
        <sz val="11"/>
        <color theme="0"/>
        <rFont val="Arial Narrow"/>
        <family val="2"/>
      </rPr>
      <t>)</t>
    </r>
  </si>
  <si>
    <r>
      <t xml:space="preserve">4.4 </t>
    </r>
    <r>
      <rPr>
        <b/>
        <sz val="11"/>
        <color theme="0"/>
        <rFont val="Arial Narrow"/>
        <family val="2"/>
      </rPr>
      <t xml:space="preserve">Riesgos Inherente / Zona de riesgo: </t>
    </r>
    <r>
      <rPr>
        <sz val="11"/>
        <color theme="0"/>
        <rFont val="Arial Narrow"/>
        <family val="2"/>
      </rPr>
      <t>Es la combinación de la probabilidad e impacto y se refeljará en el cuadrante y/o zona del cuadro de calor antes de aplicarsen los controles (vease # 6.7 de la Mapa de calor).</t>
    </r>
  </si>
  <si>
    <r>
      <t xml:space="preserve">6.3 </t>
    </r>
    <r>
      <rPr>
        <b/>
        <sz val="11"/>
        <color theme="0"/>
        <rFont val="Arial Narrow"/>
        <family val="2"/>
      </rPr>
      <t>Riesgos Residual / Zona de Riesgo:</t>
    </r>
    <r>
      <rPr>
        <sz val="11"/>
        <color theme="0"/>
        <rFont val="Arial Narrow"/>
        <family val="2"/>
      </rPr>
      <t xml:space="preserve"> Es la combinación de la probabilidad e impacto y se refeljará en el cuadrante y/o zona del cuadro de calor despues de aplicarsen los debidos controles (vease </t>
    </r>
    <r>
      <rPr>
        <sz val="11"/>
        <color rgb="FF3CFE5C"/>
        <rFont val="Arial Narrow"/>
        <family val="2"/>
      </rPr>
      <t xml:space="preserve"># 6.7 </t>
    </r>
    <r>
      <rPr>
        <sz val="11"/>
        <color theme="0"/>
        <rFont val="Arial Narrow"/>
        <family val="2"/>
      </rPr>
      <t>de la Mapa de calor).</t>
    </r>
  </si>
  <si>
    <t>4 FASE</t>
  </si>
  <si>
    <r>
      <t xml:space="preserve">6.4 </t>
    </r>
    <r>
      <rPr>
        <b/>
        <sz val="11"/>
        <color theme="0"/>
        <rFont val="Arial Narrow"/>
        <family val="2"/>
      </rPr>
      <t>Tratamiento:</t>
    </r>
    <r>
      <rPr>
        <sz val="11"/>
        <color theme="0"/>
        <rFont val="Arial Narrow"/>
        <family val="2"/>
      </rPr>
      <t xml:space="preserve"> Decisión que se toma frente a un determinado nivel de riesgo, dicha decisión puede ser aceptar, reducir o evitar. Se analiza frente al riesgo residual, esto para procesos en funcionamiento, cuando se trate de procesos nuevos , se procede a partir del riesgo inherente.</t>
    </r>
  </si>
  <si>
    <t>6.4 Tratamiento:</t>
  </si>
  <si>
    <t xml:space="preserve">7. PLAN DE ACCION Y CONTINGENCIA </t>
  </si>
  <si>
    <r>
      <t>7.1</t>
    </r>
    <r>
      <rPr>
        <b/>
        <sz val="11"/>
        <color theme="0"/>
        <rFont val="Arial Narrow"/>
        <family val="2"/>
      </rPr>
      <t xml:space="preserve">  Plan de accion:</t>
    </r>
    <r>
      <rPr>
        <sz val="11"/>
        <color theme="0"/>
        <rFont val="Arial Narrow"/>
        <family val="2"/>
      </rPr>
      <t xml:space="preserve"> La actividad pertinente, el responsable, fecha, seguimiento y estado (estableciendo inicio y finalización). </t>
    </r>
  </si>
  <si>
    <r>
      <t xml:space="preserve">7.2 </t>
    </r>
    <r>
      <rPr>
        <b/>
        <sz val="11"/>
        <color theme="0"/>
        <rFont val="Arial Narrow"/>
        <family val="2"/>
      </rPr>
      <t xml:space="preserve">Plan de contingencia:  </t>
    </r>
    <r>
      <rPr>
        <sz val="11"/>
        <color theme="0"/>
        <rFont val="Arial Narrow"/>
        <family val="2"/>
      </rPr>
      <t xml:space="preserve">actividad que se debe realizar de forma inmediata al momento de presenciar una materialización del riesgo identificado </t>
    </r>
  </si>
  <si>
    <t xml:space="preserve">Proceso o subproceso responsable de la ejecucion del plan </t>
  </si>
  <si>
    <t xml:space="preserve">Profesional responsable de la ejecución </t>
  </si>
  <si>
    <t xml:space="preserve">7.3 Proceso o subproceso de la entidad que debe emplear el plan y/o la actividad de contingencia </t>
  </si>
  <si>
    <r>
      <t>7.4</t>
    </r>
    <r>
      <rPr>
        <b/>
        <sz val="11"/>
        <color theme="0"/>
        <rFont val="Arial Narrow"/>
        <family val="2"/>
      </rPr>
      <t xml:space="preserve"> Profesional responsable de la ejecución:</t>
    </r>
    <r>
      <rPr>
        <sz val="11"/>
        <color theme="0"/>
        <rFont val="Arial Narrow"/>
        <family val="2"/>
      </rPr>
      <t xml:space="preserve"> Es el nombre o cargo de la persona que debe reaccionar de forma inmediata al momento de evidenciar una materialización del riesgo identificado</t>
    </r>
  </si>
  <si>
    <t xml:space="preserve">5 FASE  </t>
  </si>
  <si>
    <t xml:space="preserve">8. SEGUIMIENTO </t>
  </si>
  <si>
    <t>Verificación de Controles</t>
  </si>
  <si>
    <t>Verificacion de plan de Acción</t>
  </si>
  <si>
    <t xml:space="preserve">Trimestre </t>
  </si>
  <si>
    <t xml:space="preserve">Seguimiento: </t>
  </si>
  <si>
    <t xml:space="preserve">Fecha del seguimiento en la que el líder o gestor realizar la actividad </t>
  </si>
  <si>
    <t>8.2 Verificacion de controles:</t>
  </si>
  <si>
    <t xml:space="preserve">8.1 Fecha: </t>
  </si>
  <si>
    <t xml:space="preserve">El líder o gestor realiza un análisis pertinente frente a la efectividad de sus controles segun el avance de sus objetivos y metas trazadas dentro de su proceso </t>
  </si>
  <si>
    <t>Resultado de los indicadores (Eficacia y Eficiencia establecidos) De acuerdo a lo formulado para cada uno y basado en la meta establecida. Y se reportara en el modulo de indicadores semestralmente</t>
  </si>
  <si>
    <t>8.4 Materialización</t>
  </si>
  <si>
    <t xml:space="preserve">Verificar con su equipo de trabajo si algun riesgo identificado para su proceso se materializo y que accion de contingencia se realizó (subir soportes al modulo de materialización del aplicativo ALMERA) </t>
  </si>
  <si>
    <t xml:space="preserve">8.3 Verificacion del Plan de acción: </t>
  </si>
  <si>
    <t xml:space="preserve">El Líder o gestor debera hacer un previo análisis de la informacion que sus colaboradores le estan reportando por cada actividad de control </t>
  </si>
  <si>
    <t>Si el responsable de gestionar el riesgo desea hacer alguna precisión o acotación adicional con respecto al autocontrol realizado</t>
  </si>
  <si>
    <t>8.5 Valoración de indicadores:</t>
  </si>
  <si>
    <t xml:space="preserve">8.6 Observaciones: </t>
  </si>
  <si>
    <t>8. SEGUIMIENTO:  1ra LINEA DE DEFENSA</t>
  </si>
  <si>
    <r>
      <rPr>
        <b/>
        <sz val="12"/>
        <rFont val="Arial Narrow"/>
        <family val="2"/>
      </rPr>
      <t xml:space="preserve">Primer orden: Autocontrol </t>
    </r>
    <r>
      <rPr>
        <sz val="12"/>
        <rFont val="Arial Narrow"/>
        <family val="2"/>
      </rPr>
      <t xml:space="preserve"> los lideres y/o sus gestores designados para el proceso son los encargados de analizar y evaluar periodicamente la gestión de sus riesgos en funcion de autocontrolar cualquier posible modo de materialización </t>
    </r>
  </si>
  <si>
    <t>Afectación</t>
  </si>
  <si>
    <t>Probabilidad: Calificar la probabilidad según resultados del desempeño</t>
  </si>
  <si>
    <t>Impacto: Calificar impacto según resultados del desempeño</t>
  </si>
  <si>
    <t>9. SEGUNDO ORDEN: Oficina de Desarrollo Institucional</t>
  </si>
  <si>
    <r>
      <t xml:space="preserve">9.1 </t>
    </r>
    <r>
      <rPr>
        <b/>
        <sz val="12"/>
        <rFont val="Arial Narrow"/>
        <family val="2"/>
      </rPr>
      <t>Fecha</t>
    </r>
    <r>
      <rPr>
        <sz val="12"/>
        <rFont val="Arial Narrow"/>
        <family val="2"/>
      </rPr>
      <t xml:space="preserve"> del seguimiento</t>
    </r>
  </si>
  <si>
    <r>
      <rPr>
        <sz val="12"/>
        <rFont val="Arial Narrow"/>
        <family val="2"/>
      </rPr>
      <t>9.2</t>
    </r>
    <r>
      <rPr>
        <b/>
        <sz val="12"/>
        <rFont val="Arial Narrow"/>
        <family val="2"/>
      </rPr>
      <t xml:space="preserve"> Afectación </t>
    </r>
  </si>
  <si>
    <r>
      <t xml:space="preserve">9.3 </t>
    </r>
    <r>
      <rPr>
        <b/>
        <sz val="12"/>
        <rFont val="Arial Narrow"/>
        <family val="2"/>
      </rPr>
      <t>Calificación de los controles:</t>
    </r>
    <r>
      <rPr>
        <sz val="12"/>
        <rFont val="Arial Narrow"/>
        <family val="2"/>
      </rPr>
      <t xml:space="preserve"> según resultados del desempeño. (Resultado de la Solidez del Conjunto de Controles)</t>
    </r>
  </si>
  <si>
    <r>
      <t xml:space="preserve">9.4 </t>
    </r>
    <r>
      <rPr>
        <b/>
        <sz val="12"/>
        <rFont val="Arial Narrow"/>
        <family val="2"/>
      </rPr>
      <t>Verificación de plan de acción:</t>
    </r>
    <r>
      <rPr>
        <sz val="12"/>
        <rFont val="Arial Narrow"/>
        <family val="2"/>
      </rPr>
      <t xml:space="preserve"> se entrara a realizar el debido análisis de las evidencias y soportes que realiza el líder o gestor del proceso (primera linea) </t>
    </r>
  </si>
  <si>
    <r>
      <t xml:space="preserve">9.5 </t>
    </r>
    <r>
      <rPr>
        <b/>
        <sz val="12"/>
        <rFont val="Arial Narrow"/>
        <family val="2"/>
      </rPr>
      <t>Porcentaje de cumplimiento del indicador:</t>
    </r>
    <r>
      <rPr>
        <sz val="12"/>
        <rFont val="Arial Narrow"/>
        <family val="2"/>
      </rPr>
      <t xml:space="preserve"> Resultado del indicador para el semestre evaluado  y basado en la meta establecida.</t>
    </r>
  </si>
  <si>
    <r>
      <t xml:space="preserve">9.5 </t>
    </r>
    <r>
      <rPr>
        <b/>
        <sz val="12"/>
        <color rgb="FFFF0000"/>
        <rFont val="Arial Narrow"/>
        <family val="2"/>
      </rPr>
      <t>Materialización:</t>
    </r>
    <r>
      <rPr>
        <sz val="12"/>
        <color rgb="FFFF0000"/>
        <rFont val="Arial Narrow"/>
        <family val="2"/>
      </rPr>
      <t xml:space="preserve"> Se verifica en el aplicativo ALMERA la materializacion de los riesgos institucionales con un perioricidad pertinente.</t>
    </r>
  </si>
  <si>
    <r>
      <rPr>
        <sz val="12"/>
        <color theme="1"/>
        <rFont val="Arial Narrow"/>
        <family val="2"/>
      </rPr>
      <t xml:space="preserve">9.6 </t>
    </r>
    <r>
      <rPr>
        <b/>
        <sz val="12"/>
        <color theme="1"/>
        <rFont val="Arial Narrow"/>
        <family val="2"/>
      </rPr>
      <t>Observaciones:</t>
    </r>
    <r>
      <rPr>
        <sz val="12"/>
        <color theme="1"/>
        <rFont val="Arial Narrow"/>
        <family val="2"/>
      </rPr>
      <t xml:space="preserve"> Si la Oficina de Desarrollo Institucional tiene observaciones, precisiones o acotaciones con respecto al seguimiento realizado</t>
    </r>
  </si>
  <si>
    <t>10. TERCER ORDEN: Oficina de Control Interno</t>
  </si>
  <si>
    <t>ESTRATÉGICO</t>
  </si>
  <si>
    <t>MISIONAL</t>
  </si>
  <si>
    <t>APOYO</t>
  </si>
  <si>
    <t xml:space="preserve">SUBPROCESO RESPONSABLE: </t>
  </si>
  <si>
    <t>5.1 Descripción de control:</t>
  </si>
  <si>
    <t>Documente el control que empleará para el riesgo identificado, para esta adecuada redacción del control se debe tener 3 parametros importantes: Responsable + acción + complemento.</t>
  </si>
  <si>
    <r>
      <rPr>
        <b/>
        <sz val="11"/>
        <color rgb="FFFFC000"/>
        <rFont val="Arial Narrow"/>
        <family val="2"/>
      </rPr>
      <t>Responsable:</t>
    </r>
    <r>
      <rPr>
        <sz val="11"/>
        <color theme="0"/>
        <rFont val="Arial Narrow"/>
        <family val="2"/>
      </rPr>
      <t xml:space="preserve"> Identifica el cargo del servidor que ejecuta el control, en caso de que sean controles automáticos se identificará el sistema que realiza la actividad.</t>
    </r>
  </si>
  <si>
    <r>
      <rPr>
        <b/>
        <sz val="11"/>
        <color rgb="FFFFC000"/>
        <rFont val="Arial Narrow"/>
        <family val="2"/>
      </rPr>
      <t xml:space="preserve">Acción: </t>
    </r>
    <r>
      <rPr>
        <sz val="11"/>
        <color theme="0"/>
        <rFont val="Arial Narrow"/>
        <family val="2"/>
      </rPr>
      <t>Se determina mediante verbos que indican la acción que deben realizar como parte del control.</t>
    </r>
  </si>
  <si>
    <r>
      <rPr>
        <b/>
        <sz val="11"/>
        <color rgb="FFFFC000"/>
        <rFont val="Arial Narrow"/>
        <family val="2"/>
      </rPr>
      <t>Complemento:</t>
    </r>
    <r>
      <rPr>
        <b/>
        <sz val="11"/>
        <color theme="0"/>
        <rFont val="Arial Narrow"/>
        <family val="2"/>
      </rPr>
      <t xml:space="preserve"> C</t>
    </r>
    <r>
      <rPr>
        <sz val="11"/>
        <color theme="0"/>
        <rFont val="Arial Narrow"/>
        <family val="2"/>
      </rPr>
      <t>orresponde a los detalles que permiten identificar claramente el objeto del control.</t>
    </r>
  </si>
  <si>
    <t>TIPO DE PROCESO:</t>
  </si>
  <si>
    <t xml:space="preserve">PROCESO : </t>
  </si>
  <si>
    <t>LÍDER RESPONSABLE:</t>
  </si>
  <si>
    <r>
      <t xml:space="preserve">3. </t>
    </r>
    <r>
      <rPr>
        <b/>
        <sz val="11"/>
        <color theme="0"/>
        <rFont val="Arial Narrow"/>
        <family val="2"/>
      </rPr>
      <t>Hoja Matriz Institucional de Riesgos:</t>
    </r>
    <r>
      <rPr>
        <sz val="11"/>
        <color theme="0"/>
        <rFont val="Arial Narrow"/>
        <family val="2"/>
      </rPr>
      <t xml:space="preserve"> Identificación,  evaluación, analísis, valoración, plan de acción y autocontrol de riesgos institucionales.</t>
    </r>
  </si>
  <si>
    <t xml:space="preserve">INSTRUCTIVO MATRIZ INSTITUCIONAL DE RIESGOS </t>
  </si>
  <si>
    <t>Ejecución y administración de procesos</t>
  </si>
  <si>
    <t xml:space="preserve">Fraude Externo </t>
  </si>
  <si>
    <t xml:space="preserve">Fraude Interno </t>
  </si>
  <si>
    <t xml:space="preserve">Fallas Tecnológicas </t>
  </si>
  <si>
    <t xml:space="preserve">Relaciones Laborales </t>
  </si>
  <si>
    <t xml:space="preserve">Usuarios, productos y prácticas </t>
  </si>
  <si>
    <t xml:space="preserve">Daños a activos fijos </t>
  </si>
  <si>
    <t>1 - 5 (CORRUPCIÓN)</t>
  </si>
  <si>
    <t>6 - 11 (CORRUPCIÓN)</t>
  </si>
  <si>
    <t>12 - 19 (CORRUPCIÓN)</t>
  </si>
  <si>
    <t>Reputacional y Económica</t>
  </si>
  <si>
    <r>
      <t>Causa
Inmediata
(</t>
    </r>
    <r>
      <rPr>
        <sz val="14"/>
        <rFont val="Arial Narrow"/>
        <family val="2"/>
      </rPr>
      <t>iniciar con la palabra</t>
    </r>
    <r>
      <rPr>
        <b/>
        <sz val="14"/>
        <rFont val="Arial Narrow"/>
        <family val="2"/>
      </rPr>
      <t xml:space="preserve"> 
por)</t>
    </r>
  </si>
  <si>
    <r>
      <t xml:space="preserve">PROBABILIDAD: </t>
    </r>
    <r>
      <rPr>
        <b/>
        <sz val="18"/>
        <color rgb="FF92D050"/>
        <rFont val="Arial Narrow"/>
        <family val="2"/>
      </rPr>
      <t>Corrupción</t>
    </r>
  </si>
  <si>
    <t>Descriptor</t>
  </si>
  <si>
    <t>Nivel</t>
  </si>
  <si>
    <t>Casi seguro</t>
  </si>
  <si>
    <t xml:space="preserve">Improbable </t>
  </si>
  <si>
    <t xml:space="preserve">Descripción </t>
  </si>
  <si>
    <t xml:space="preserve">Frecuencia </t>
  </si>
  <si>
    <t>El evento podrá ocurrir en algún momento.</t>
  </si>
  <si>
    <t>Al menos 1 vez en el último año.</t>
  </si>
  <si>
    <t>No se a presentado en los últimos 5 años.</t>
  </si>
  <si>
    <t>Al menos 1 vez en los últimos 2 año.</t>
  </si>
  <si>
    <t>Mas de 1 vez al año.</t>
  </si>
  <si>
    <t>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que suceda.</t>
  </si>
  <si>
    <r>
      <t>Causa
Raíz
(</t>
    </r>
    <r>
      <rPr>
        <sz val="14"/>
        <rFont val="Arial Narrow"/>
        <family val="2"/>
      </rPr>
      <t xml:space="preserve">iniciar con la palabra </t>
    </r>
    <r>
      <rPr>
        <b/>
        <sz val="14"/>
        <rFont val="Arial Narrow"/>
        <family val="2"/>
      </rPr>
      <t xml:space="preserve">
"debido a" "y")</t>
    </r>
  </si>
  <si>
    <t>La matriz Institucional de riesgo inherente y residual presenta en el estado del proceso antes y después de aplicar los debidos controles</t>
  </si>
  <si>
    <r>
      <t xml:space="preserve">3.5 </t>
    </r>
    <r>
      <rPr>
        <b/>
        <sz val="11"/>
        <color theme="0"/>
        <rFont val="Arial Narrow"/>
        <family val="2"/>
      </rPr>
      <t>Impacto</t>
    </r>
    <r>
      <rPr>
        <sz val="11"/>
        <color theme="0"/>
        <rFont val="Arial Narrow"/>
        <family val="2"/>
      </rPr>
      <t>: El área de impacto es la consecuencia económica o reputacional a la cual se ve expuesta la organización en caso de materializarse un riesgo. Los impactos que aplican son afectación económica (o presupuestal) y reputacional.</t>
    </r>
  </si>
  <si>
    <r>
      <t xml:space="preserve">3.6 </t>
    </r>
    <r>
      <rPr>
        <b/>
        <sz val="11"/>
        <color theme="0"/>
        <rFont val="Arial Narrow"/>
        <family val="2"/>
      </rPr>
      <t>Causa inmediata:</t>
    </r>
    <r>
      <rPr>
        <sz val="11"/>
        <color theme="0"/>
        <rFont val="Arial Narrow"/>
        <family val="2"/>
      </rPr>
      <t xml:space="preserve"> Circunstancias o situaciones más evidentes sobre las cuales se presenta el riesgo, las mismas no constituyen la causa principal o base para que se presente el riesgo.</t>
    </r>
  </si>
  <si>
    <r>
      <t xml:space="preserve">3.7 </t>
    </r>
    <r>
      <rPr>
        <b/>
        <sz val="11"/>
        <color theme="0"/>
        <rFont val="Arial Narrow"/>
        <family val="2"/>
      </rPr>
      <t>Causa Raiz:</t>
    </r>
    <r>
      <rPr>
        <sz val="11"/>
        <color theme="0"/>
        <rFont val="Arial Narrow"/>
        <family val="2"/>
      </rPr>
      <t xml:space="preserve"> Es la causa principal o básica, corresponden a las razones por la cuales se puede presentar el riesgo.</t>
    </r>
  </si>
  <si>
    <t xml:space="preserve">Clasificación
de Riesgo </t>
  </si>
  <si>
    <r>
      <t xml:space="preserve">3.4 </t>
    </r>
    <r>
      <rPr>
        <b/>
        <sz val="11"/>
        <color theme="0"/>
        <rFont val="Arial Narrow"/>
        <family val="2"/>
      </rPr>
      <t xml:space="preserve">Tipologia: </t>
    </r>
    <r>
      <rPr>
        <sz val="11"/>
        <color theme="0"/>
        <rFont val="Arial Narrow"/>
        <family val="2"/>
      </rPr>
      <t>Se refiere aquellos riesgos que estén presentes en un sistema económico y reputacional. Y esta se deriva dentro de los Operacionales, de corrupción y seguridad digital.</t>
    </r>
  </si>
  <si>
    <t xml:space="preserve">Factor 
de Riesgo </t>
  </si>
  <si>
    <t>Talento Humano</t>
  </si>
  <si>
    <t xml:space="preserve">Infraestructura </t>
  </si>
  <si>
    <t xml:space="preserve">Tecnología </t>
  </si>
  <si>
    <t>Evento Externo</t>
  </si>
  <si>
    <t>INTERNA PROCESO</t>
  </si>
  <si>
    <t>EXTERNA PROCESO</t>
  </si>
  <si>
    <t>INTERNA SUBRED</t>
  </si>
  <si>
    <t>EXTERNA SUBRED</t>
  </si>
  <si>
    <t>20%
No se a presentado en los últimos 5 años.</t>
  </si>
  <si>
    <t>80%
Al menos 1 vez en el último año.</t>
  </si>
  <si>
    <t>100%
Mas de 1 vez al año.</t>
  </si>
  <si>
    <t>Al menos 1 vez en los últimos 5 año.</t>
  </si>
  <si>
    <t>40%
Al menos 1 vez en los últimos 5 años.</t>
  </si>
  <si>
    <t>60%
Al menos 1 vez en los últimos 2 años.</t>
  </si>
  <si>
    <t>El evento puede ocurrir en algún momento.</t>
  </si>
  <si>
    <t>El evento puede ocurrir solo en circuntancias excepcionales (poco comunes o anormales).</t>
  </si>
  <si>
    <t>Es viable que el evento ocurra en la mayoria de las circunstancias.</t>
  </si>
  <si>
    <t>ALTA
Es viable que el evento ocurra en la mayoria de las circunstancias.</t>
  </si>
  <si>
    <t>MEDIA
El evento podrá ocurrir en algún momento.</t>
  </si>
  <si>
    <t>BAJA
El evento puede ocurrir en algún momento.</t>
  </si>
  <si>
    <t>MUY BAJA
El evento puede ocurrir solo en circuntancias excepcionales (poco comunes o anormales).</t>
  </si>
  <si>
    <t>Se espera que el evento ocurra en la mayoría de las circunstancias.</t>
  </si>
  <si>
    <t>MUY ALTA 
Se espera que el evento ocurra en la mayoría de las circunstancias.</t>
  </si>
  <si>
    <r>
      <t>5.11</t>
    </r>
    <r>
      <rPr>
        <b/>
        <sz val="11"/>
        <color theme="0"/>
        <rFont val="Arial Narrow"/>
        <family val="2"/>
      </rPr>
      <t xml:space="preserve"> Porcentaje de efectividad </t>
    </r>
    <r>
      <rPr>
        <b/>
        <sz val="11"/>
        <color rgb="FF3CFE5C"/>
        <rFont val="Arial Narrow"/>
        <family val="2"/>
      </rPr>
      <t>(X)</t>
    </r>
    <r>
      <rPr>
        <b/>
        <sz val="11"/>
        <color theme="0"/>
        <rFont val="Arial Narrow"/>
        <family val="2"/>
      </rPr>
      <t xml:space="preserve">: </t>
    </r>
    <r>
      <rPr>
        <sz val="11"/>
        <color theme="0"/>
        <rFont val="Arial Narrow"/>
        <family val="2"/>
      </rPr>
      <t>para los riesgos de corrupción el impacto siempre sea el mismo que el del riesgo inherente.</t>
    </r>
  </si>
  <si>
    <r>
      <t xml:space="preserve">3.10 </t>
    </r>
    <r>
      <rPr>
        <b/>
        <sz val="11"/>
        <color theme="0"/>
        <rFont val="Arial Narrow"/>
        <family val="2"/>
      </rPr>
      <t>Factor de riesgo:</t>
    </r>
    <r>
      <rPr>
        <sz val="11"/>
        <color theme="0"/>
        <rFont val="Arial Narrow"/>
        <family val="2"/>
      </rPr>
      <t xml:space="preserve"> permite agrupar los riesgos identificados, ve su clasificacion y manejo en la guia de administracion del riesgos (vease # numeral 9.3)</t>
    </r>
  </si>
  <si>
    <r>
      <t xml:space="preserve">3.11 </t>
    </r>
    <r>
      <rPr>
        <b/>
        <sz val="11"/>
        <color theme="0"/>
        <rFont val="Arial Narrow"/>
        <family val="2"/>
      </rPr>
      <t xml:space="preserve">Clasificación del riesgo: </t>
    </r>
    <r>
      <rPr>
        <sz val="11"/>
        <color theme="0"/>
        <rFont val="Arial Narrow"/>
        <family val="2"/>
      </rPr>
      <t>Seleccione de las listas desplegables según corresponda el factor del riesgo.</t>
    </r>
  </si>
  <si>
    <t>3.8 Riesgo: posibilidad del Impacto + causa imediata + causa raiz  (siempre debe empezar el riesgo con "posibilidad de").</t>
  </si>
  <si>
    <t xml:space="preserve">3.9 Tipo: Seleccione si la causa es de carácter interna o externa tanto del proceso como de la subred. </t>
  </si>
  <si>
    <r>
      <rPr>
        <b/>
        <sz val="11"/>
        <color theme="0"/>
        <rFont val="Arial Narrow"/>
        <family val="2"/>
      </rPr>
      <t xml:space="preserve">Compartir: </t>
    </r>
    <r>
      <rPr>
        <sz val="11"/>
        <color theme="0"/>
        <rFont val="Arial Narrow"/>
        <family val="2"/>
      </rPr>
      <t>Cuando es muy difícil para la entidad reducir el riesgo a un nivel aceptable o se carece de conocimientos necesarios para gestionarlo, este puede ser compartido con otra parte interesada que pueda gestionarlo con más eficacia. Cabe señalar que normalmente no es posible transferir la responsabilidad del riesgo.</t>
    </r>
  </si>
  <si>
    <r>
      <rPr>
        <b/>
        <sz val="11"/>
        <color theme="0"/>
        <rFont val="Arial Narrow"/>
        <family val="2"/>
      </rPr>
      <t>Evitar:</t>
    </r>
    <r>
      <rPr>
        <sz val="11"/>
        <color theme="0"/>
        <rFont val="Arial Narrow"/>
        <family val="2"/>
      </rPr>
      <t xml:space="preserve"> Cuando los escenarios de riesgo identificado se consideran demasiado extremos se puede tomar una decisión para evitar el riesgo, mediante la cancelación de una actividad o un conjunto de actividades.
Desde el punto de vista de los responsables de la toma de deci siones, este tratamiento es simple, la menos arriesgada y menos costosa, pero es un obstáculo para el desarrollo de las actividades de la entidad y, por lo tanto, hay situaciones donde no es una opción</t>
    </r>
  </si>
  <si>
    <r>
      <rPr>
        <b/>
        <sz val="11"/>
        <color theme="0"/>
        <rFont val="Arial Narrow"/>
        <family val="2"/>
      </rPr>
      <t>Reducir:</t>
    </r>
    <r>
      <rPr>
        <sz val="11"/>
        <color theme="0"/>
        <rFont val="Arial Narrow"/>
        <family val="2"/>
      </rPr>
      <t xml:space="preserve"> El nivel de riesgo debería ser administrado mediante el establecimiento de controles, de modo que el riesgo residual se pueda reevaluar como algo aceptable para la entidad. Estos controles disminuyen normalmente la probabilidad y/o el impacto del riesgo.
Deberían seleccionarse controles apropiados y con una adecuada segregación de funciones, de manera que el tratamiento al riesgo adoptado logre la reducción prevista sobre este.</t>
    </r>
  </si>
  <si>
    <t>Compartir</t>
  </si>
  <si>
    <t>MATRIZ INSTITUCIONAL DE RIESGOS DE CORRUPCIÓN</t>
  </si>
  <si>
    <t xml:space="preserve">MATRIZ INSTITUCIONAL DE RIESGOS DE CORRUPCIÓN </t>
  </si>
  <si>
    <t>Antes de dar inicio a la identificación de los Riesgos de su proceso tenga en cuenta que en la hoja 3. Matriz de Riesgos encontrara todos los parametros pertinentes para debido identificación de los riesgos de su proceso.</t>
  </si>
  <si>
    <t>01-01-FO-0014</t>
  </si>
  <si>
    <t>debido a la falta de seguimiento a los registros que afectan los saldos en caja y  bancos,</t>
  </si>
  <si>
    <t>por desviación y/o perdida de recursos financieros,</t>
  </si>
  <si>
    <t>El grupo de Tesorería realiza periodicamene arqueos Sorpresivos a las cajas de los puntos de atención de la Subred , con el fin de confrontar los valores recaudados contra los registros del sistema de información</t>
  </si>
  <si>
    <t>oeeg</t>
  </si>
  <si>
    <t>Diario</t>
  </si>
  <si>
    <t>Semanal</t>
  </si>
  <si>
    <t>Facturación, Tesorería y Cartera</t>
  </si>
  <si>
    <t>Tesorera</t>
  </si>
  <si>
    <t>Arqueos de Cajas</t>
  </si>
  <si>
    <t>Tesorería</t>
  </si>
  <si>
    <t xml:space="preserve">Tesoreria </t>
  </si>
  <si>
    <t>de igual forma  la no realización de  los arqueos de caja en los diferentes puntos de atención y de recaduo de la Subred</t>
  </si>
  <si>
    <t>El grupo de Tesorería realiza diariamente el seguimiento, cruce y conciliación de la totalidad de la información que afecta caja y bancos</t>
  </si>
  <si>
    <t>El grupo de tesorería reliza diariamente el cruce de la información de recaudo.  Comparando los movimientos registrados en el sistema de información contra los valores reflejado en el reporte de "Movimientos Bancarios" plataforma del Banco y/o el reporte de la trasportadora de valores.</t>
  </si>
  <si>
    <t>El grupo de tesorería realiza arqueos de caja de forma sorpresiva en los diferentes puntos de atención y recaudo de la Subred.</t>
  </si>
  <si>
    <t>El grupo de tesorería revisa, verifica y genera los archivos de dispersión, comprobantes de egreso y notas bancarias  para los pagos autorizados  por todo concepto; comparandolos contra  la relación de envio y/o causaciones correspondientes</t>
  </si>
  <si>
    <t>Comprobantes de Dispersión del sistema de información y Reporte Proceso de la plataforma del Banco</t>
  </si>
  <si>
    <t>En caso de que en el proceso de arqueos de caja se evidencie alguna diferencia por faltante de recursos, el área de tesorería procede a notificar al líder del proceso  de Facturación y al Director Financiero, con el fin de que se tomen las medidas correspondientes.</t>
  </si>
  <si>
    <t>Disponibilida, registro, compromiso y giro presupuestal.</t>
  </si>
  <si>
    <t>Tesoreria y cuentas por pagar.</t>
  </si>
  <si>
    <t>Cuentas por pagar</t>
  </si>
  <si>
    <t>Debido al cambio en las cláusulas contractuales y a la no socialización de estos cambios,</t>
  </si>
  <si>
    <t>Presupuesto y cuentas por pagar.</t>
  </si>
  <si>
    <t>y a la no verificación, cruce  y descargue del sistema de información de los pagos autorizados  por los diferentes conceptos,</t>
  </si>
  <si>
    <t>El grupo de Tesorería revisa uno a uno las causaciones y los respectivos soportes fisicos y/o matriz de pagos de los proveedores autorizados, con el fin de  generar los archivos de dispesrsión y comprobantes de egreso para el pago correspondiente.</t>
  </si>
  <si>
    <t>El líder de tesorería verifica la forma de pago de cada proveedor-contrato según lo registrado en la matriz “BASE FORMA DE PAGO CONTRATOS 2020-2021-2022” que se encuentra en la carpeta compartida y que es actualizada por el área de Contratación de la Subred.</t>
  </si>
  <si>
    <t>El líder de tesorería verifica la forma de pago de cada proveedor-contrato según lo registrado en la matriz “BASE FORMA DE PAGO CONTRATOS 2020-2021-2022” que se encuentra en la carpeta compartida y que es actualizada por el área de Contratación de la Subred.  Esto con el fin de realizar la proyección de pagos a proveedores la cual es autorizada por parte de la Subgerencia Corporativa.</t>
  </si>
  <si>
    <t>Comprobante de dispersión, Comprobante de egreso, reporte del proceso de pago y matriz de OPS</t>
  </si>
  <si>
    <t>En caso de que en el proceso de revisión y cruce de los soportes físicos de proveedores autorizados para pago NO se cumplan con las condiciones contractuales y con los registros y soportes correspondientes, el grupo de tesorería devuelve los documentos a las áreas responsables del proceso (presupuesto, cuentas por pagar) y no se le da trámite para pago.</t>
  </si>
  <si>
    <t xml:space="preserve">Conciliacion Bancaria, Boletin de Caja y Bancos, Acta de Conciliación de recaudo Tesoreria -Cartera, Conciliación  Tesoreria Contabilidad, </t>
  </si>
  <si>
    <t>Gloria Marcela Burgos Torres - Profesional Especializado
Sandra Jineth Tafur Hernandez - Lider Facturación
Luz Yaneth Gomez Ruiz - Tesorera
Carlos Enrique Herrera - Lider Cartera</t>
  </si>
  <si>
    <t>Gloria Marcela Burgos Torres - Profesional Especializado
Luz Yaneth Gomez Ruiz - Tesorera</t>
  </si>
  <si>
    <t>El lider de cuentas por pagar y su equipo de trabajo verificaran la existencia del respaldo presupuestal, para el registro de la obligacion</t>
  </si>
  <si>
    <t>El lider de cuentas por pagar y/o su equipo verifica la existencia de los registros presupuestales que acompañan la obligacion.</t>
  </si>
  <si>
    <t>Gloria Marcela Burgos Torres - Profesional Especializado
Luz Yaneth Gomez Ruiz - Tesorera
Omar Rios Triana - Lider Presupuesto</t>
  </si>
  <si>
    <t>El lider de cuentas por pagar y su equipo de trabajo verificaran la existencia del acto contractual que respalde la obligacion</t>
  </si>
  <si>
    <t>Actos Administrativos (contratos, resoluciones, OPS, etc)</t>
  </si>
  <si>
    <t>El lider de cuentas por pagar y/o su equipo verifica la existencia del acto administrativo (contratos, resoluciones, OPS, etc) que respalde la obligación.</t>
  </si>
  <si>
    <t>Gloria Marcela Burgos Torres - Profesional Especializada
Omar Rios Triana - Lider Cuentas por Pagar</t>
  </si>
  <si>
    <t>El lider de cuentas por pagar generara los reportes de las cuentas por pagar causadas de forma mensual y por edades, para ser entregadas a la tesorera.</t>
  </si>
  <si>
    <t>El lider de cuentas por pagar generara los reportes de las cuentas por pagar mensuales y por edades..</t>
  </si>
  <si>
    <t>Reportes cuentas por pagar mensuales y por edades.</t>
  </si>
  <si>
    <t>por favorecer a un proveedor en el momento de cancelar las obligaciones, sin tener en cuenta la forma de pago establecida en el contrato y el respectivo respaldo presupuestal,</t>
  </si>
  <si>
    <t>de igual forma por la falta de respaldo presupuestal,</t>
  </si>
  <si>
    <t>no contar con un Acto administrativo</t>
  </si>
  <si>
    <t>y la ausencia de los reportes de las cuentas por pagar adquiridas por la Subred.</t>
  </si>
  <si>
    <t>Por el vencimiento de términos o la prescrición del proceso.</t>
  </si>
  <si>
    <t>Debido a una  posible omision o negligencia  del funcionario  o contratista  que  mediante interpretaciones subjetivas de las normas vigentes,  evite o posterge su aplicación.</t>
  </si>
  <si>
    <t>El apoyo administrativo o el profesional que designe la jefatura de la oficina, debe verificar el informe mesual contable del sistema Siproj Web en el que se relacionará las desiciones tanto de primera como de segunda instancia.</t>
  </si>
  <si>
    <t>Revisar e identificar las sentencias judiciales  favorables y desfavorables, derivadas de los procesos judiciales.</t>
  </si>
  <si>
    <t xml:space="preserve">Informe mensual de procesos judiciales con base en la conciliación contable. </t>
  </si>
  <si>
    <t>Oficina Asesora Jurídica</t>
  </si>
  <si>
    <t>Jefe de la oficina asesora jurídica o el profesional que se designe.  ( Alejandra Maria Almario Chaves)</t>
  </si>
  <si>
    <t xml:space="preserve">Implememtación de una herramienta para visualizar las actividades pendientes de cada uno de los colaboradores de la oficina juridica. </t>
  </si>
  <si>
    <t>Jefe Oficina Asesora Jurídica</t>
  </si>
  <si>
    <t>Evaluación por el equipo designado por la jefe de la oficina Jurídica para evaluar y realizar las acciones correspondientes a la mitigación del riesgo.
Gestionar la acciones tendientes en la aplicación del Código General Disciplinario Ley 1952 del 2019.</t>
  </si>
  <si>
    <t>Oficina Asesora Jurídica.</t>
  </si>
  <si>
    <t>El profesional que designe la Jefe de la Oficina Jurídica. (Alejandra María Almario Chaves)</t>
  </si>
  <si>
    <t>y,  a la dilación o la no presentación de la acción judicial de  conformidad a los procedimientos y normatividad vigente.</t>
  </si>
  <si>
    <t>El profesional (abogado)  a cargo de cada proceso judicial debe realizar en el  sistema de informacion de procesos judiciales SIROJ WEB, el registro, actulización  de las piezas procesales y  posteriormente la calificación trimestral,  de cada proceso asignado a su cargo.</t>
  </si>
  <si>
    <t xml:space="preserve">Revisar e identificar  el éxito procesal de conformidad al informe genrado por el aplicativo Siproj Web. </t>
  </si>
  <si>
    <t>Informe mensual de procesos judiciales con base a la relación descargada del sistema de información de procesos judiciales SIPROJ WEB.</t>
  </si>
  <si>
    <t>por alteración o falsedad en documento público</t>
  </si>
  <si>
    <t>debido a que en cumplimiento de sus actividades, funciones o poder otorgado,  allegue como prueba, algún documental que contenga una falsedad, oculte total o parcialmente la verdad,</t>
  </si>
  <si>
    <t>Los diferentes informes a entes de control y control interno disciplinario dejarán constancia de la trazabilidad y veracidad de la información suministrada por los diferentes funcionarios y contratistas en su autonomía y cumplimiento de sus funciones y obligaciones.</t>
  </si>
  <si>
    <t>Realizar seguimientos por el profesional designado por la jefatura de la oficina a las observaciones que se deriven de informes generados por los  entes de control  de la entidad o alertas que se puedan evidenciar.</t>
  </si>
  <si>
    <t>Informes a entes de control y control interno disciplinario.</t>
  </si>
  <si>
    <t>Jefe de la oficina asesora jurídica. (asignada, Alejandra Maria Almario Chaves)</t>
  </si>
  <si>
    <t xml:space="preserve">mantener los controles existentes, por control interno disciplinario para el funcionario de planta, contratación o Talento Humano cuando es contratista. </t>
  </si>
  <si>
    <t>31/012/2022</t>
  </si>
  <si>
    <t>31/02/2022</t>
  </si>
  <si>
    <t>Gestionar la acciones tendientes en la aplicación del Código General Disciplinario Ley 1952 del 2019.
Iniciar lo correspondiente al lo consagrado en el Código Penal Colombiano</t>
  </si>
  <si>
    <t>El profesional que designe la Jefe de la Oficina Jurídica. (Alejandra María Almario Chaves).</t>
  </si>
  <si>
    <t>y la ausencia de integridad y ética de los colaboradores del proceso</t>
  </si>
  <si>
    <r>
      <rPr>
        <b/>
        <sz val="14"/>
        <color theme="1"/>
        <rFont val="Arial Narrow"/>
        <family val="2"/>
      </rPr>
      <t>TIPO:</t>
    </r>
    <r>
      <rPr>
        <b/>
        <sz val="14"/>
        <color theme="0"/>
        <rFont val="Arial Narrow"/>
        <family val="2"/>
      </rPr>
      <t xml:space="preserve">
Interna / Externa 
del proceso
Interna / Externa 
de la Subred</t>
    </r>
  </si>
  <si>
    <t>por uso indebido de los conceptos sanitarios,</t>
  </si>
  <si>
    <t>Los lideres de lineas del componente de vigilancia sanitaria fortaleceran las acciones de inducción y reinducción a todos los colaboradores, socializando el plan anticorrupción de la institución</t>
  </si>
  <si>
    <t>Los lideres de linea del componente de vigilancia sanitaria realziaran la parametrizacion del documento del riesgo</t>
  </si>
  <si>
    <t>Avance en documentacion del riesgo</t>
  </si>
  <si>
    <t>Vigilancia en salud ambiental</t>
  </si>
  <si>
    <t>Yamile Cano Herrera - Profesional de Apoyo PSPIC</t>
  </si>
  <si>
    <t>Realizar el reporte al area de juridica con los soportes que evidencian la presunta falta de veracidad a fin de tener un seguimiento y acompañamiento juridico en caso que estos soportes sean motivo de hallazgo por parte de la secretaria distrital de salud</t>
  </si>
  <si>
    <t>Vigilancia en Salud Ambiental</t>
  </si>
  <si>
    <t>Lider Componente -  Jenny Constanza Bermudez Garcia</t>
  </si>
  <si>
    <t xml:space="preserve">Los lideres de lineas del componente de vigilancia sanitaria realizaran acompamiento en campo verificando el buen uso de las actas con conceptos sanitarios favorables
</t>
  </si>
  <si>
    <t>Los lideres de linea del componente de vigilancia sanitaria realizaran induccion y reinduccion al talento humano con enfoque en el plan anticorrupcion</t>
  </si>
  <si>
    <t>Actas de socializacion por linea de intervencion</t>
  </si>
  <si>
    <t xml:space="preserve">Los lideres de lineas del componente de vigilancia sanitaria realizaran proauditoria concurrente a las acciones extramurales y con el control en la codificación y consecutivos a los  documentos(actas de visita IVC).
</t>
  </si>
  <si>
    <t>Los lideres de linea del componente de vigilancia sanitaria realizaran preauditorias en campo a establecimientos con conceptos favorables</t>
  </si>
  <si>
    <t>Actas de acompañamiento en campo con lista de chequeo</t>
  </si>
  <si>
    <t>por omitir la realización transaccional de manera electrónica de cualquier proceso contractual de la Subred,</t>
  </si>
  <si>
    <t>debido a la falta de control de los procesos realizados transaccionalmente por la plataforma SECOP II .</t>
  </si>
  <si>
    <t>El colaborador designado por el Director de Contratación de pérfil Tecnologo Administrativo, diligenciará diariamente la Matriz Contractual de Bienes y Servicios (cuando se trate de contratos nuevos); cuando se realicen modificaciones contractuales a contratos en ejecución el diligenciamiento se realizará semanalmente</t>
  </si>
  <si>
    <t>El colaborador designado por el Director de Contratación de pérfil Tecnologo Administrativo, diligencia la Matriz Contractual verificando la información en Secop II al momento de registrar los datos del proceso contractual</t>
  </si>
  <si>
    <t>Diaria</t>
  </si>
  <si>
    <t>Matriz Contractaual Bienes y Servicios
Plataforma SECOP II</t>
  </si>
  <si>
    <t>Dirección de Contratación</t>
  </si>
  <si>
    <t>Mónica E. González Montes
Martha Rodríguez Cortés</t>
  </si>
  <si>
    <t>El Director de Contratación revisará la totalidad de los procesos del período donde se materializó el riesgo (último mes), realizando un diagnótico de la situación presentada e informará a la Oficina de Control Interno y a los entes de control (si es necesario)</t>
  </si>
  <si>
    <t>Director de Contratación</t>
  </si>
  <si>
    <t>y al desconocimiento de las plataformas administradas por Colombia Compra Eficiente</t>
  </si>
  <si>
    <t>El Director de Contratación, el tecnologo administrativo responsable del diligenciamiento de la Matriz y el apoyo administrativo de la Dirección, realizarán sobre muestreo aleatorio verificación de la información consignada en la matriz Contractual de Bienes y Servicios</t>
  </si>
  <si>
    <t>La Directora de Contratación, el tecnologo administrativo y el apoyo administrativo de la Dirección, realizarán muestreo aleatorio para confirmar la información de la Matriz Contractual de bienes y servicios</t>
  </si>
  <si>
    <t>Actas de revisión de muestreo aleatorio. 
Matriz Contractual de Bienes y Servicios.
Plataforma SECOP II</t>
  </si>
  <si>
    <t>El Director de Contratación, el colaborador designado para realizar la actividad y el apoyo administrativo de la Dirección, revisarán mensualmente las actualizaciones de las plataformas electrónicas realizadas por Colombia Compra Eficiente (Si las hay)</t>
  </si>
  <si>
    <t>La Directora de contratación revisará las actualizaciones (si las hay) de la plataforma SECOP II para socializarlas al equipo de trabajo</t>
  </si>
  <si>
    <t>Actas de verificación de las plataformas electrónicas.
SECOP II</t>
  </si>
  <si>
    <t>por adjudicar contratos a oferentes con malas prácticas o que representen un riesgo de lavado de activos y de financiación del terrorismo</t>
  </si>
  <si>
    <t xml:space="preserve">Debido a la falta de control de los procesos realizados transaccionalmente por la plataforma SECOP II </t>
  </si>
  <si>
    <t>El Apoyo Administrativo designado por la Dirección, revisará mensualmente la Matriz Contractual de Bienes y Servicios verificando que en el proceso de SECOP II se haya realizado la consulta respectiva.</t>
  </si>
  <si>
    <t xml:space="preserve">El apoyo administrativo designado por la Dirección de Contratación verifica la información de cada proceso de la Matriz Contractual de Bienes y Servicios revisando en SECOP II si se realizó la consulta respectiva </t>
  </si>
  <si>
    <t>Acta de Verificación.
Matriz Contractual Bienes y Servicios
SECOP II</t>
  </si>
  <si>
    <t>y la omisión de la verificación en listas restrictivas de los terceros interesados en contratar con la Subred</t>
  </si>
  <si>
    <t>Los colaboradores del proceso precontractual realizarán la verificación de los terceros que participan en los proceso de Contratación de la Subred</t>
  </si>
  <si>
    <t>Los colaboradores del subproceso precontractual designados por la Dirección para iniciar el proceso de contratación, deberán verificar en listas restrictivas a los terceros interesados en participar</t>
  </si>
  <si>
    <t>Verificación en listas Restrictivas.
SECOP II</t>
  </si>
  <si>
    <t>por manipulación indebida de la información con intereses personales o a terceros,</t>
  </si>
  <si>
    <t>debido a inseguridad en las politicas de autenticación y contraseñas de los sistemas de informacion</t>
  </si>
  <si>
    <t>La oficina de sistemas de información en colaboración con los coordinadores velara por el cumplimiento de las políticas de seguridad de la información establecías en el manual de seguridad de la información referente a la Política de contraseñas, así mismo por la ejecución del procedimiento gestión de usuarios y contraseñas.</t>
  </si>
  <si>
    <t>Los técnicos de la mesa de ayuda de sistemas de informacion atenderan los tickets y  brindaran la inducción a los usuarios que solicitan la creación de usuarios en el sistema de información hospitalario.</t>
  </si>
  <si>
    <t>Reportes de ticket mesa de ayuda y/o consultas del Sistema de informacion 
Reporte de usuarios con induccion</t>
  </si>
  <si>
    <t>OFICINA TICS</t>
  </si>
  <si>
    <t>COORDINADOR BASES DE DATOS, COORDINADOR MESA DE AYUDA, COORDINADOR SISTEMAS DE INFORMACION
MARIA ELCY HERNANDEZ</t>
  </si>
  <si>
    <t>Aplicación de los controles</t>
  </si>
  <si>
    <t>Jefe TICS</t>
  </si>
  <si>
    <t>Copias sistematicas de las BD del sistema de información</t>
  </si>
  <si>
    <t>TICS</t>
  </si>
  <si>
    <t>ADMIN DBA</t>
  </si>
  <si>
    <t xml:space="preserve">o por ofrecimiento de dadivas por parte de personal interno o externo  o presiones indebidas </t>
  </si>
  <si>
    <t>La Oficina de sistemas de información con los coordinadores validaran periodicamente la adherencia de los colaboradores de la subred por medio de estrategias orientadas a la gestión de seguridad de la información</t>
  </si>
  <si>
    <t>La Oficina Tics a través de la coordinación de gestion TICs realizara estrategias de divulgación de seguridad de la información.</t>
  </si>
  <si>
    <t>Actas de socializacion, piezas comunicativas, ticket comunicaciones</t>
  </si>
  <si>
    <t>COORDINADOR GESTION TICS</t>
  </si>
  <si>
    <t xml:space="preserve">La Oficina de sistemas de información con los coordinadores validaran periodicamentere los usuarios activos en el uso de los sistemas de información </t>
  </si>
  <si>
    <t>El coordinador de sistemas de información a través del administrador de Bases de datos revisara los usuarios en el sistema de informacion hospitalario (Dinamica) para inactivar los que no usan el sistema por una periodiciad de 60 dias</t>
  </si>
  <si>
    <t>Reporte y analisis de datos de usuarios en el sistema hospitalario</t>
  </si>
  <si>
    <t>La oficina de sistemas de información TICS pondrá en funcionamiento un mecanismo que bloqueará el acceso al sistema de información misional de colaboradores que no hayan ingresado a mas de 90 días.</t>
  </si>
  <si>
    <t>el Administrador de BD, validara que todos los usuarios tengan la caducidad de la clave de acceso en el sistema de informacion.</t>
  </si>
  <si>
    <t>Reporte de usuarios, consulta en sistema Hospitalario.</t>
  </si>
  <si>
    <t>La oficina de sistemas realizará la desactivación de usuarios de los sistemas de información misionales acorde a los paz y salvos expedidos por los respectivos supervisores de contrato o jefes de colaboradores planta.</t>
  </si>
  <si>
    <t>Los coordinadores de la oficina TICs, revisaran que las solicitudes de retiro para firma de paz y salvo se hayan retirado del sistema de información.</t>
  </si>
  <si>
    <t>Reporte de usuarios retirados vs validacion sistema hospitalrio</t>
  </si>
  <si>
    <t>TALENTO HUMANO
CONTRATACION
TICS</t>
  </si>
  <si>
    <t>El equipo de Administración del Talento Humano - selección realiza de forma permanente la verificacion de credenciales y soportes  de la totalidad del talento humano preseleccionado de acuerdo a los diferentes perfiles y requisitos normativos.</t>
  </si>
  <si>
    <t>Verificacion de credenciales, formacion y experiencia de acuerdo al perfil.</t>
  </si>
  <si>
    <t>Validaciones de titulos generadas y matriz de control.</t>
  </si>
  <si>
    <t>Daniel Ramirez, Tecnico administrativo OPS.  Ruth  Esperanza Valderrama Rueda</t>
  </si>
  <si>
    <t xml:space="preserve">Daniel Ramirez, Tecnico administrativo OPS.  Profesional  Universitarip  2  Adminsitracion del  Talento Humano </t>
  </si>
  <si>
    <t>Se notificara a la direccion de contratacion  y a la entidad que corresponda en caso de que se compruebe falsedad en documentos aportados, como resultado de verificacion de los mismos. En el caso de que se identifiquen casos referentes al conflicto de intereses se notificará las instancias internas pertinentes.
En el caso de ser funcionario de planta se inicia el proceso de revocatoria de nombramiento por no cumplimiento de requisitos</t>
  </si>
  <si>
    <t>Administracion del talento humano-selección.</t>
  </si>
  <si>
    <t>Jayson Galindo- profesional especializado OPS.</t>
  </si>
  <si>
    <t>Se realiza validacion por parte de los profiesionales del proceso frente a posibles ingresos que puedan llegar a generar conflicto de intereses.</t>
  </si>
  <si>
    <t>Validacion durante el proceso de entrevistas.</t>
  </si>
  <si>
    <t>Informe del proceso de gestion que incluye  informe de entrevista.</t>
  </si>
  <si>
    <t>Jayson Galindo, profesional especializado OPS.</t>
  </si>
  <si>
    <t>si</t>
  </si>
  <si>
    <t>no</t>
  </si>
  <si>
    <t>Ninguna</t>
  </si>
  <si>
    <t>a causa de ofrecimientos de dadivas o contraprestaciones favorables por parte de los propietarios a funcionarios del PSPIC,</t>
  </si>
  <si>
    <t>irrespeto por los dineros públicos,</t>
  </si>
  <si>
    <t>adherencia al plan anticorrupción de la Institución</t>
  </si>
  <si>
    <t>y dificultad en la supervisión del trabajo en campo al 100% del personal que desarrolla acciones extramurales</t>
  </si>
  <si>
    <t xml:space="preserve">Por Vinculación de Talento Humano a la institución sin el cumplimiento de requisitos establecidos por la entidad  que garantice la prestacion de  servicios con un talento humano idoneo y competente </t>
  </si>
  <si>
    <t>Por presentación de credenciales y/o soportes   alterados y/o fraudulentos que se aportan durante el proceso de selección y vinculación del personal a la Entidad</t>
  </si>
  <si>
    <t>Asi mismo por la referenciacion durante  el proceso de selección del talento humano desde fuentes internas y externas, que puedan llegar a generar conflicto de intereses e incumplimiento de la normatividad legal vigente.</t>
  </si>
  <si>
    <t>TODOS LOS PROCESOS</t>
  </si>
  <si>
    <t>CULTURA ORGANIZACIONAL Y DE SERVICIOS</t>
  </si>
  <si>
    <t>MARTHA YOLANDA RUIZ</t>
  </si>
  <si>
    <t>por ocultar, distorsionar o tergiversar situaciones observadas en el desarrollo de los diferentes trabajos de auditoría por parte del auditor,</t>
  </si>
  <si>
    <t>debido al interés de favorecer a un tercero,</t>
  </si>
  <si>
    <t>en razón a conflictos de interés y/o situaciones en las que 
solicite y/o reciba favores, regalos, dádivas o dinero.</t>
  </si>
  <si>
    <t xml:space="preserve">El Jefe de la Oficina de Control Interno semestralmente  requiere a los auditores la suscripción del acta de cumplimiento del código de ética, el acuerdo de confidencialidad y una declaración de conflicto de intereses para asegurar el cumplimiento de los principios éticos y reglas de conducta establecidas en el Código de Ética. </t>
  </si>
  <si>
    <t>El Jefe de la OCI, cada vez que se asigne un trabajo de auditoría, requerirá al equipo auditor designado la declaración de conflicto de intereses, con el fin de asegurar el cumplimiento de los principios éticos y reglas de conducta establecidas en el Código de Ética del Auditor Interno. En caso de incumplimiento, el numeral 5 del Código de Ética contempla sanciones asociadas al Código Disciplinario Único, y en el caso de los contratistas, en el evento de que se advierta que el mismo ha incumplido las obligaciones contraídas, se procederá a declarar el incumplimiento del contrato en los términos de la Ley 80 de 1993.</t>
  </si>
  <si>
    <t>El Jefe de la OCI, cada vez que se vaya a generar un informe de auditoría, revisa, verifica y aprueba su contenido con base en la evidencia recolectada por el auditor y que soporta los hallazgos u observaciones. En caso de no observar la evidencia o soportes, el Jefe de la OCI devolverá el informe para su corrección o completitud.</t>
  </si>
  <si>
    <t>Verificar la suscripción del acta de cumplimiento del código de ética, del acuerdo de confidencialidad y de la declaración de conflicto de intereses por parte del 100% de los auditores</t>
  </si>
  <si>
    <t>Verificar la declaración de conflicto de intereses, cada vez que se inicie un trabajo de auditoría interna, por parte del 100% del equipo auditor designado.</t>
  </si>
  <si>
    <t>Verificar evidencias que soportan los hallazgos y observaciones del 100% de los informes para proceder a su emisión.</t>
  </si>
  <si>
    <t>Actas firmadas</t>
  </si>
  <si>
    <t>Control Interno</t>
  </si>
  <si>
    <t>Declaración de conflictos de interés por correo electrónico o acta firmada.</t>
  </si>
  <si>
    <t>Evidencias en la carpeta de la auditoría  que soportan los hallazgos u observaciones y relacionadas con los informes.</t>
  </si>
  <si>
    <r>
      <rPr>
        <b/>
        <sz val="14"/>
        <color theme="0" tint="-4.9989318521683403E-2"/>
        <rFont val="Arial Narrow"/>
        <family val="2"/>
      </rPr>
      <t xml:space="preserve">Soraya Paredes Muñoz </t>
    </r>
    <r>
      <rPr>
        <b/>
        <sz val="14"/>
        <color theme="0"/>
        <rFont val="Arial Narrow"/>
        <family val="2"/>
      </rPr>
      <t>- Profesional Especializado Oficina Control Interno</t>
    </r>
  </si>
  <si>
    <r>
      <rPr>
        <b/>
        <sz val="14"/>
        <color theme="0" tint="-4.9989318521683403E-2"/>
        <rFont val="Arial Narrow"/>
        <family val="2"/>
      </rPr>
      <t xml:space="preserve">Jefe </t>
    </r>
    <r>
      <rPr>
        <b/>
        <sz val="14"/>
        <color theme="0"/>
        <rFont val="Arial Narrow"/>
        <family val="2"/>
      </rPr>
      <t>Oficina Control Interno</t>
    </r>
  </si>
  <si>
    <t xml:space="preserve">Realizar sesiones de sensibilización sobre el cumplimiento del Código de Ética, el Estatuto de Auditoría y el Código de Integridad de la Subred cada seis meses para que el auditor tenga presente los principios y reglas de conducta que debe observar y cumplir durante el ejercicio de cada auditoría </t>
  </si>
  <si>
    <t>Jefe de la Oficina de Control Interno</t>
  </si>
  <si>
    <t>Realizar un informe de la situación materializada y enviarlo a la Oficina de Control Interno Disciplinario por competencia, para que se tomen las acciones pertinentes (disciplinarias o de otro tipo -en el caso de contratistas). Además, realizar un análisis de las causas que generaron la materialización del riesgo e implementar las acciones preventivas pertinentes para evitar de nuevo la materialización.</t>
  </si>
  <si>
    <t>Claudia Patricia Quintero Cometa - Jefe Oficina Control Interno
Soraya Paredes Muñoz - Profesional Especializado Oficina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</si>
</sst>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2]\ * #,##0.00_ ;_ [$€-2]\ * \-#,##0.00_ ;_ [$€-2]\ * \-??_ "/>
    <numFmt numFmtId="165" formatCode="_-* #,##0.00\ _$_-;\-* #,##0.00\ _$_-;_-* &quot;-&quot;??\ _$_-;_-@_-"/>
    <numFmt numFmtId="166" formatCode="_-* #,##0.00\ &quot;€&quot;_-;\-* #,##0.00\ &quot;€&quot;_-;_-* &quot;-&quot;??\ &quot;€&quot;_-;_-@_-"/>
    <numFmt numFmtId="167" formatCode="[$-240A]General"/>
    <numFmt numFmtId="168" formatCode="0.0%"/>
  </numFmts>
  <fonts count="139" x14ac:knownFonts="1">
    <font>
      <sz val="10"/>
      <name val="Arial"/>
      <family val="2"/>
    </font>
    <font>
      <sz val="11"/>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Century Gothic"/>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8"/>
      <color indexed="56"/>
      <name val="Cambria"/>
      <family val="1"/>
    </font>
    <font>
      <b/>
      <sz val="11"/>
      <color indexed="8"/>
      <name val="Calibri"/>
      <family val="2"/>
    </font>
    <font>
      <b/>
      <sz val="11"/>
      <color rgb="FF000000"/>
      <name val="Calibri"/>
      <family val="2"/>
    </font>
    <font>
      <sz val="10"/>
      <color rgb="FF000000"/>
      <name val="Arial"/>
      <family val="2"/>
    </font>
    <font>
      <sz val="11"/>
      <name val="Arial"/>
      <family val="2"/>
    </font>
    <font>
      <sz val="11"/>
      <color rgb="FF000000"/>
      <name val="Calibri"/>
      <family val="2"/>
    </font>
    <font>
      <sz val="10"/>
      <name val="Times New Roman"/>
      <family val="1"/>
    </font>
    <font>
      <b/>
      <sz val="10"/>
      <color rgb="FF1F497D"/>
      <name val="Arial"/>
      <family val="2"/>
    </font>
    <font>
      <sz val="11"/>
      <color rgb="FF000000"/>
      <name val="Calibri"/>
      <family val="2"/>
      <charset val="1"/>
    </font>
    <font>
      <sz val="10"/>
      <name val="Arial"/>
      <family val="2"/>
    </font>
    <font>
      <sz val="9"/>
      <color indexed="81"/>
      <name val="Tahoma"/>
      <family val="2"/>
    </font>
    <font>
      <b/>
      <sz val="9"/>
      <color indexed="81"/>
      <name val="Tahoma"/>
      <family val="2"/>
    </font>
    <font>
      <b/>
      <sz val="15"/>
      <color theme="3"/>
      <name val="Calibri"/>
      <family val="2"/>
      <scheme val="minor"/>
    </font>
    <font>
      <b/>
      <sz val="11"/>
      <color theme="0"/>
      <name val="Calibri"/>
      <family val="2"/>
      <scheme val="minor"/>
    </font>
    <font>
      <b/>
      <sz val="8"/>
      <color theme="1"/>
      <name val="Arial"/>
      <family val="2"/>
    </font>
    <font>
      <sz val="8"/>
      <color theme="1"/>
      <name val="Arial"/>
      <family val="2"/>
    </font>
    <font>
      <sz val="9"/>
      <color theme="1"/>
      <name val="Arial"/>
      <family val="2"/>
    </font>
    <font>
      <b/>
      <sz val="8"/>
      <name val="Arial"/>
      <family val="2"/>
    </font>
    <font>
      <sz val="8"/>
      <name val="Arial"/>
      <family val="2"/>
    </font>
    <font>
      <sz val="10"/>
      <color rgb="FFFF0000"/>
      <name val="Arial"/>
      <family val="2"/>
    </font>
    <font>
      <sz val="12"/>
      <name val="Arial"/>
      <family val="2"/>
    </font>
    <font>
      <b/>
      <sz val="16"/>
      <name val="Arial"/>
      <family val="2"/>
    </font>
    <font>
      <b/>
      <sz val="14"/>
      <name val="Arial"/>
      <family val="2"/>
    </font>
    <font>
      <b/>
      <sz val="12"/>
      <name val="Arial"/>
      <family val="2"/>
    </font>
    <font>
      <b/>
      <sz val="10"/>
      <color rgb="FF000000"/>
      <name val="Arial"/>
      <family val="2"/>
    </font>
    <font>
      <b/>
      <sz val="10"/>
      <color theme="1"/>
      <name val="Arial"/>
      <family val="2"/>
    </font>
    <font>
      <sz val="10"/>
      <color theme="1"/>
      <name val="Arial"/>
      <family val="2"/>
    </font>
    <font>
      <sz val="11"/>
      <color theme="1"/>
      <name val="Arial"/>
      <family val="2"/>
    </font>
    <font>
      <sz val="12"/>
      <color theme="1"/>
      <name val="Arial"/>
      <family val="2"/>
    </font>
    <font>
      <b/>
      <sz val="12"/>
      <color theme="1"/>
      <name val="Arial"/>
      <family val="2"/>
    </font>
    <font>
      <b/>
      <sz val="14"/>
      <color theme="1"/>
      <name val="Arial"/>
      <family val="2"/>
    </font>
    <font>
      <b/>
      <sz val="11"/>
      <color theme="1"/>
      <name val="Arial"/>
      <family val="2"/>
    </font>
    <font>
      <sz val="14"/>
      <name val="Arial"/>
      <family val="2"/>
    </font>
    <font>
      <b/>
      <sz val="16"/>
      <color rgb="FF000000"/>
      <name val="Arial"/>
      <family val="2"/>
    </font>
    <font>
      <b/>
      <sz val="11"/>
      <color theme="1"/>
      <name val="Calibri"/>
      <family val="2"/>
      <scheme val="minor"/>
    </font>
    <font>
      <sz val="10"/>
      <color indexed="81"/>
      <name val="Tahoma"/>
      <family val="2"/>
    </font>
    <font>
      <b/>
      <sz val="18"/>
      <name val="Arial"/>
      <family val="2"/>
    </font>
    <font>
      <b/>
      <sz val="12"/>
      <color rgb="FF000000"/>
      <name val="Arial"/>
      <family val="2"/>
    </font>
    <font>
      <sz val="11"/>
      <color theme="1"/>
      <name val="Arial Narrow"/>
      <family val="2"/>
    </font>
    <font>
      <i/>
      <sz val="72"/>
      <color rgb="FF002060"/>
      <name val="Arial Narrow"/>
      <family val="2"/>
    </font>
    <font>
      <sz val="12"/>
      <name val="Arial Narrow"/>
      <family val="2"/>
    </font>
    <font>
      <b/>
      <sz val="12"/>
      <name val="Arial Narrow"/>
      <family val="2"/>
    </font>
    <font>
      <sz val="12"/>
      <color theme="1"/>
      <name val="Arial Narrow"/>
      <family val="2"/>
    </font>
    <font>
      <b/>
      <sz val="12"/>
      <color theme="1"/>
      <name val="Arial Narrow"/>
      <family val="2"/>
    </font>
    <font>
      <b/>
      <sz val="12"/>
      <color theme="0"/>
      <name val="Arial Narrow"/>
      <family val="2"/>
    </font>
    <font>
      <b/>
      <sz val="16"/>
      <color theme="0"/>
      <name val="Arial Narrow"/>
      <family val="2"/>
    </font>
    <font>
      <b/>
      <sz val="11"/>
      <color theme="0"/>
      <name val="Arial Narrow"/>
      <family val="2"/>
    </font>
    <font>
      <b/>
      <sz val="14"/>
      <color theme="0"/>
      <name val="Arial Narrow"/>
      <family val="2"/>
    </font>
    <font>
      <b/>
      <sz val="12"/>
      <color rgb="FF383B37"/>
      <name val="Arial Narrow"/>
      <family val="2"/>
    </font>
    <font>
      <b/>
      <sz val="14"/>
      <name val="Arial Narrow"/>
      <family val="2"/>
    </font>
    <font>
      <b/>
      <sz val="13"/>
      <color rgb="FF383B37"/>
      <name val="Arial Narrow"/>
      <family val="2"/>
    </font>
    <font>
      <b/>
      <sz val="13"/>
      <name val="Arial Narrow"/>
      <family val="2"/>
    </font>
    <font>
      <b/>
      <sz val="8"/>
      <color rgb="FF000000"/>
      <name val="Arial"/>
      <family val="2"/>
    </font>
    <font>
      <b/>
      <sz val="9"/>
      <name val="Arial"/>
      <family val="2"/>
    </font>
    <font>
      <sz val="11"/>
      <color theme="0"/>
      <name val="Arial"/>
      <family val="2"/>
    </font>
    <font>
      <b/>
      <sz val="11"/>
      <color theme="0"/>
      <name val="Arial"/>
      <family val="2"/>
    </font>
    <font>
      <b/>
      <sz val="16"/>
      <color rgb="FF000000"/>
      <name val="Calibri"/>
      <family val="2"/>
    </font>
    <font>
      <b/>
      <sz val="14"/>
      <color rgb="FF000000"/>
      <name val="Arial Narrow"/>
      <family val="2"/>
    </font>
    <font>
      <sz val="10"/>
      <name val="Arial Narrow"/>
      <family val="2"/>
    </font>
    <font>
      <b/>
      <sz val="20"/>
      <color theme="0"/>
      <name val="Arial Narrow"/>
      <family val="2"/>
    </font>
    <font>
      <b/>
      <sz val="18"/>
      <color rgb="FF000000"/>
      <name val="Arial Narrow"/>
      <family val="2"/>
    </font>
    <font>
      <sz val="11"/>
      <color rgb="FF000000"/>
      <name val="Arial Narrow"/>
      <family val="2"/>
    </font>
    <font>
      <b/>
      <sz val="12"/>
      <color rgb="FF000000"/>
      <name val="Arial Narrow"/>
      <family val="2"/>
    </font>
    <font>
      <b/>
      <sz val="18"/>
      <color rgb="FF92D050"/>
      <name val="Arial Narrow"/>
      <family val="2"/>
    </font>
    <font>
      <b/>
      <sz val="18"/>
      <color rgb="FFFFFF00"/>
      <name val="Arial Narrow"/>
      <family val="2"/>
    </font>
    <font>
      <sz val="18"/>
      <color rgb="FFFFFF00"/>
      <name val="Arial Narrow"/>
      <family val="2"/>
    </font>
    <font>
      <b/>
      <sz val="13"/>
      <color theme="0"/>
      <name val="Arial Narrow"/>
      <family val="2"/>
    </font>
    <font>
      <b/>
      <sz val="11"/>
      <color rgb="FF0070C0"/>
      <name val="Arial Narrow"/>
      <family val="2"/>
    </font>
    <font>
      <b/>
      <i/>
      <sz val="16"/>
      <color theme="6" tint="-0.499984740745262"/>
      <name val="Arial Narrow"/>
      <family val="2"/>
    </font>
    <font>
      <b/>
      <sz val="14"/>
      <color theme="1"/>
      <name val="Arial Narrow"/>
      <family val="2"/>
    </font>
    <font>
      <sz val="12"/>
      <color rgb="FF000000"/>
      <name val="Arial Narrow"/>
      <family val="2"/>
    </font>
    <font>
      <sz val="12"/>
      <color rgb="FFFF0000"/>
      <name val="Arial Narrow"/>
      <family val="2"/>
    </font>
    <font>
      <sz val="14"/>
      <name val="Arial Narrow"/>
      <family val="2"/>
    </font>
    <font>
      <sz val="14"/>
      <color theme="1"/>
      <name val="Arial Narrow"/>
      <family val="2"/>
    </font>
    <font>
      <b/>
      <sz val="14"/>
      <color theme="3" tint="-0.249977111117893"/>
      <name val="Arial Narrow"/>
      <family val="2"/>
    </font>
    <font>
      <b/>
      <sz val="14"/>
      <color rgb="FF00B0F0"/>
      <name val="Arial Narrow"/>
      <family val="2"/>
    </font>
    <font>
      <b/>
      <sz val="12"/>
      <color rgb="FFFF0000"/>
      <name val="Arial Narrow"/>
      <family val="2"/>
    </font>
    <font>
      <b/>
      <sz val="14"/>
      <color rgb="FFFF0000"/>
      <name val="Arial Narrow"/>
      <family val="2"/>
    </font>
    <font>
      <b/>
      <sz val="14"/>
      <color theme="4" tint="-0.499984740745262"/>
      <name val="Arial Narrow"/>
      <family val="2"/>
    </font>
    <font>
      <b/>
      <sz val="14"/>
      <color rgb="FF92D050"/>
      <name val="Arial Narrow"/>
      <family val="2"/>
    </font>
    <font>
      <b/>
      <sz val="10"/>
      <name val="Arial Narrow"/>
      <family val="2"/>
    </font>
    <font>
      <b/>
      <sz val="16"/>
      <name val="Arial Narrow"/>
      <family val="2"/>
    </font>
    <font>
      <b/>
      <sz val="26"/>
      <name val="Arial Narrow"/>
      <family val="2"/>
    </font>
    <font>
      <b/>
      <sz val="10"/>
      <color indexed="81"/>
      <name val="Tahoma"/>
      <family val="2"/>
    </font>
    <font>
      <b/>
      <sz val="10"/>
      <color indexed="81"/>
      <name val="Arial Narrow"/>
      <family val="2"/>
    </font>
    <font>
      <sz val="10"/>
      <color indexed="81"/>
      <name val="Arial Narrow"/>
      <family val="2"/>
    </font>
    <font>
      <sz val="12"/>
      <color indexed="81"/>
      <name val="Arial Narrow"/>
      <family val="2"/>
    </font>
    <font>
      <sz val="11"/>
      <color indexed="81"/>
      <name val="Arial Narrow"/>
      <family val="2"/>
    </font>
    <font>
      <b/>
      <sz val="12"/>
      <color indexed="81"/>
      <name val="Arial Narrow"/>
      <family val="2"/>
    </font>
    <font>
      <b/>
      <sz val="11"/>
      <color indexed="81"/>
      <name val="Arial Narrow"/>
      <family val="2"/>
    </font>
    <font>
      <b/>
      <sz val="14"/>
      <color indexed="81"/>
      <name val="Arial Narrow"/>
      <family val="2"/>
    </font>
    <font>
      <sz val="11"/>
      <color theme="0"/>
      <name val="Arial Narrow"/>
      <family val="2"/>
    </font>
    <font>
      <b/>
      <sz val="14"/>
      <color rgb="FF70FC81"/>
      <name val="Arial Narrow"/>
      <family val="2"/>
    </font>
    <font>
      <b/>
      <sz val="14"/>
      <color rgb="FF3CFE5C"/>
      <name val="Arial Narrow"/>
      <family val="2"/>
    </font>
    <font>
      <b/>
      <sz val="11"/>
      <color rgb="FF3CFE5C"/>
      <name val="Arial Narrow"/>
      <family val="2"/>
    </font>
    <font>
      <b/>
      <sz val="10"/>
      <color rgb="FF000003"/>
      <name val="Arial Narrow"/>
      <family val="2"/>
    </font>
    <font>
      <sz val="14"/>
      <color rgb="FF70FC81"/>
      <name val="Arial Narrow"/>
      <family val="2"/>
    </font>
    <font>
      <sz val="12"/>
      <color theme="0"/>
      <name val="Arial Narrow"/>
      <family val="2"/>
    </font>
    <font>
      <b/>
      <sz val="16"/>
      <color rgb="FF3CFE5C"/>
      <name val="Arial Narrow"/>
      <family val="2"/>
    </font>
    <font>
      <sz val="11"/>
      <color rgb="FF3CFE5C"/>
      <name val="Arial Narrow"/>
      <family val="2"/>
    </font>
    <font>
      <b/>
      <sz val="18"/>
      <color rgb="FF3CFE5C"/>
      <name val="Arial Narrow"/>
      <family val="2"/>
    </font>
    <font>
      <b/>
      <sz val="18"/>
      <color theme="3" tint="-0.249977111117893"/>
      <name val="Arial Narrow"/>
      <family val="2"/>
    </font>
    <font>
      <b/>
      <sz val="18"/>
      <color theme="1"/>
      <name val="Arial Narrow"/>
      <family val="2"/>
    </font>
    <font>
      <b/>
      <sz val="11"/>
      <color rgb="FFFFC000"/>
      <name val="Arial Narrow"/>
      <family val="2"/>
    </font>
    <font>
      <b/>
      <sz val="18"/>
      <color theme="4" tint="-0.499984740745262"/>
      <name val="Arial Narrow"/>
      <family val="2"/>
    </font>
    <font>
      <b/>
      <sz val="8"/>
      <color theme="0"/>
      <name val="Arial"/>
      <family val="2"/>
    </font>
    <font>
      <b/>
      <sz val="13"/>
      <color rgb="FF000000"/>
      <name val="Arial Narrow"/>
      <family val="2"/>
    </font>
    <font>
      <b/>
      <sz val="20"/>
      <color rgb="FFFF0000"/>
      <name val="Calibri"/>
      <family val="2"/>
      <scheme val="minor"/>
    </font>
    <font>
      <sz val="20"/>
      <color rgb="FFFF0000"/>
      <name val="Arial"/>
      <family val="2"/>
    </font>
    <font>
      <b/>
      <sz val="22"/>
      <name val="Arial Narrow"/>
      <family val="2"/>
    </font>
    <font>
      <b/>
      <sz val="20"/>
      <name val="Arial Narrow"/>
      <family val="2"/>
    </font>
    <font>
      <b/>
      <sz val="12"/>
      <color indexed="8"/>
      <name val="Arial Narrow"/>
      <family val="2"/>
    </font>
    <font>
      <b/>
      <sz val="12"/>
      <color theme="3" tint="-0.249977111117893"/>
      <name val="Arial Narrow"/>
      <family val="2"/>
    </font>
    <font>
      <b/>
      <sz val="12"/>
      <color theme="4" tint="-0.499984740745262"/>
      <name val="Arial Narrow"/>
      <family val="2"/>
    </font>
    <font>
      <b/>
      <sz val="12"/>
      <color theme="3"/>
      <name val="Arial Narrow"/>
      <family val="2"/>
    </font>
    <font>
      <b/>
      <sz val="14"/>
      <color theme="0" tint="-4.9989318521683403E-2"/>
      <name val="Arial Narrow"/>
      <family val="2"/>
    </font>
  </fonts>
  <fills count="10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31"/>
        <bgColor indexed="41"/>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2"/>
      </patternFill>
    </fill>
    <fill>
      <patternFill patternType="solid">
        <fgColor indexed="47"/>
      </patternFill>
    </fill>
    <fill>
      <patternFill patternType="solid">
        <fgColor indexed="47"/>
        <bgColor indexed="41"/>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15"/>
      </patternFill>
    </fill>
    <fill>
      <patternFill patternType="solid">
        <fgColor indexed="51"/>
      </patternFill>
    </fill>
    <fill>
      <patternFill patternType="solid">
        <fgColor indexed="51"/>
        <bgColor indexed="50"/>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11"/>
        <bgColor indexed="49"/>
      </patternFill>
    </fill>
    <fill>
      <patternFill patternType="solid">
        <fgColor indexed="53"/>
        <bgColor indexed="10"/>
      </patternFill>
    </fill>
    <fill>
      <patternFill patternType="solid">
        <fgColor rgb="FF95B3D7"/>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DCE6F1"/>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8DB3E2"/>
        <bgColor indexed="64"/>
      </patternFill>
    </fill>
    <fill>
      <patternFill patternType="solid">
        <fgColor rgb="FFFFFFFF"/>
        <bgColor indexed="64"/>
      </patternFill>
    </fill>
    <fill>
      <patternFill patternType="solid">
        <fgColor rgb="FF0AF0A3"/>
        <bgColor indexed="64"/>
      </patternFill>
    </fill>
    <fill>
      <patternFill patternType="solid">
        <fgColor theme="0"/>
        <bgColor indexed="64"/>
      </patternFill>
    </fill>
    <fill>
      <patternFill patternType="solid">
        <fgColor rgb="FFA5A5A5"/>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00B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B1A3C9"/>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DFAF1"/>
        <bgColor indexed="64"/>
      </patternFill>
    </fill>
    <fill>
      <patternFill patternType="solid">
        <fgColor rgb="FFFF8989"/>
        <bgColor indexed="64"/>
      </patternFill>
    </fill>
    <fill>
      <patternFill patternType="solid">
        <fgColor rgb="FFFF0505"/>
        <bgColor indexed="64"/>
      </patternFill>
    </fill>
    <fill>
      <patternFill patternType="solid">
        <fgColor rgb="FFB00000"/>
        <bgColor indexed="64"/>
      </patternFill>
    </fill>
    <fill>
      <patternFill patternType="solid">
        <fgColor rgb="FFE6AF00"/>
        <bgColor indexed="64"/>
      </patternFill>
    </fill>
    <fill>
      <patternFill patternType="solid">
        <fgColor rgb="FFFFCD2D"/>
        <bgColor indexed="64"/>
      </patternFill>
    </fill>
    <fill>
      <patternFill patternType="solid">
        <fgColor rgb="FFFFE285"/>
        <bgColor indexed="64"/>
      </patternFill>
    </fill>
    <fill>
      <patternFill patternType="solid">
        <fgColor rgb="FFB4CEEE"/>
        <bgColor indexed="64"/>
      </patternFill>
    </fill>
    <fill>
      <patternFill patternType="solid">
        <fgColor rgb="FFCADCF2"/>
        <bgColor indexed="64"/>
      </patternFill>
    </fill>
    <fill>
      <patternFill patternType="solid">
        <fgColor rgb="FF97BAE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rgb="FF00B0F0"/>
        <bgColor indexed="64"/>
      </patternFill>
    </fill>
    <fill>
      <patternFill patternType="solid">
        <fgColor rgb="FF0070C0"/>
        <bgColor indexed="64"/>
      </patternFill>
    </fill>
    <fill>
      <patternFill patternType="solid">
        <fgColor theme="4" tint="-0.249977111117893"/>
        <bgColor indexed="64"/>
      </patternFill>
    </fill>
    <fill>
      <patternFill patternType="solid">
        <fgColor theme="4"/>
        <bgColor indexed="64"/>
      </patternFill>
    </fill>
    <fill>
      <patternFill patternType="solid">
        <fgColor theme="1"/>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rgb="FF3CFE5C"/>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1" tint="0.249977111117893"/>
        <bgColor indexed="64"/>
      </patternFill>
    </fill>
  </fills>
  <borders count="218">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rgb="FF000000"/>
      </top>
      <bottom/>
      <diagonal/>
    </border>
    <border>
      <left/>
      <right/>
      <top style="medium">
        <color indexed="64"/>
      </top>
      <bottom style="thin">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rgb="FF0070C0"/>
      </bottom>
      <diagonal/>
    </border>
    <border>
      <left/>
      <right style="medium">
        <color rgb="FF0070C0"/>
      </right>
      <top/>
      <bottom/>
      <diagonal/>
    </border>
    <border>
      <left style="medium">
        <color rgb="FF0070C0"/>
      </left>
      <right style="thin">
        <color indexed="64"/>
      </right>
      <top style="thin">
        <color indexed="64"/>
      </top>
      <bottom style="thin">
        <color indexed="64"/>
      </bottom>
      <diagonal/>
    </border>
    <border>
      <left style="medium">
        <color rgb="FF0070C0"/>
      </left>
      <right style="thin">
        <color indexed="64"/>
      </right>
      <top style="thin">
        <color indexed="64"/>
      </top>
      <bottom/>
      <diagonal/>
    </border>
    <border>
      <left style="medium">
        <color rgb="FF0070C0"/>
      </left>
      <right style="thin">
        <color indexed="64"/>
      </right>
      <top style="thin">
        <color indexed="64"/>
      </top>
      <bottom style="medium">
        <color rgb="FF0070C0"/>
      </bottom>
      <diagonal/>
    </border>
    <border>
      <left style="medium">
        <color rgb="FF0070C0"/>
      </left>
      <right/>
      <top/>
      <bottom/>
      <diagonal/>
    </border>
    <border>
      <left style="thin">
        <color indexed="64"/>
      </left>
      <right style="medium">
        <color rgb="FF0070C0"/>
      </right>
      <top style="thin">
        <color indexed="64"/>
      </top>
      <bottom/>
      <diagonal/>
    </border>
    <border>
      <left style="thin">
        <color indexed="64"/>
      </left>
      <right style="medium">
        <color rgb="FF0070C0"/>
      </right>
      <top style="thin">
        <color indexed="64"/>
      </top>
      <bottom style="thin">
        <color indexed="64"/>
      </bottom>
      <diagonal/>
    </border>
    <border>
      <left style="thin">
        <color indexed="64"/>
      </left>
      <right style="medium">
        <color rgb="FF0070C0"/>
      </right>
      <top style="thin">
        <color indexed="64"/>
      </top>
      <bottom style="medium">
        <color rgb="FF0070C0"/>
      </bottom>
      <diagonal/>
    </border>
    <border>
      <left style="medium">
        <color rgb="FF0070C0"/>
      </left>
      <right style="thin">
        <color indexed="64"/>
      </right>
      <top style="medium">
        <color rgb="FF0070C0"/>
      </top>
      <bottom style="medium">
        <color rgb="FF0070C0"/>
      </bottom>
      <diagonal/>
    </border>
    <border>
      <left style="thin">
        <color indexed="64"/>
      </left>
      <right style="medium">
        <color rgb="FF0070C0"/>
      </right>
      <top style="medium">
        <color rgb="FF0070C0"/>
      </top>
      <bottom style="medium">
        <color rgb="FF0070C0"/>
      </bottom>
      <diagonal/>
    </border>
    <border>
      <left/>
      <right/>
      <top style="medium">
        <color rgb="FF0070C0"/>
      </top>
      <bottom/>
      <diagonal/>
    </border>
    <border>
      <left style="medium">
        <color rgb="FF0070C0"/>
      </left>
      <right/>
      <top style="medium">
        <color rgb="FF0070C0"/>
      </top>
      <bottom style="thin">
        <color indexed="64"/>
      </bottom>
      <diagonal/>
    </border>
    <border>
      <left/>
      <right/>
      <top style="medium">
        <color rgb="FF0070C0"/>
      </top>
      <bottom style="thin">
        <color indexed="64"/>
      </bottom>
      <diagonal/>
    </border>
    <border>
      <left/>
      <right style="thin">
        <color indexed="64"/>
      </right>
      <top style="medium">
        <color rgb="FF0070C0"/>
      </top>
      <bottom style="thin">
        <color indexed="64"/>
      </bottom>
      <diagonal/>
    </border>
    <border>
      <left style="medium">
        <color rgb="FF0070C0"/>
      </left>
      <right/>
      <top style="thin">
        <color indexed="64"/>
      </top>
      <bottom style="thin">
        <color indexed="64"/>
      </bottom>
      <diagonal/>
    </border>
    <border>
      <left style="medium">
        <color rgb="FF0070C0"/>
      </left>
      <right/>
      <top style="thin">
        <color indexed="64"/>
      </top>
      <bottom style="medium">
        <color rgb="FF0070C0"/>
      </bottom>
      <diagonal/>
    </border>
    <border>
      <left/>
      <right/>
      <top style="thin">
        <color indexed="64"/>
      </top>
      <bottom style="medium">
        <color rgb="FF0070C0"/>
      </bottom>
      <diagonal/>
    </border>
    <border>
      <left style="medium">
        <color rgb="FF0070C0"/>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indexed="64"/>
      </left>
      <right style="thin">
        <color indexed="64"/>
      </right>
      <top style="medium">
        <color rgb="FF0070C0"/>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style="medium">
        <color rgb="FF0070C0"/>
      </right>
      <top style="medium">
        <color rgb="FF0070C0"/>
      </top>
      <bottom style="thin">
        <color indexed="64"/>
      </bottom>
      <diagonal/>
    </border>
    <border>
      <left style="medium">
        <color rgb="FF0070C0"/>
      </left>
      <right/>
      <top/>
      <bottom style="thin">
        <color indexed="64"/>
      </bottom>
      <diagonal/>
    </border>
    <border>
      <left style="thin">
        <color indexed="64"/>
      </left>
      <right style="medium">
        <color rgb="FF0070C0"/>
      </right>
      <top/>
      <bottom style="thin">
        <color indexed="64"/>
      </bottom>
      <diagonal/>
    </border>
    <border>
      <left style="thin">
        <color indexed="64"/>
      </left>
      <right/>
      <top style="medium">
        <color rgb="FF0070C0"/>
      </top>
      <bottom style="medium">
        <color rgb="FF0070C0"/>
      </bottom>
      <diagonal/>
    </border>
    <border>
      <left/>
      <right style="thin">
        <color indexed="64"/>
      </right>
      <top style="medium">
        <color rgb="FF0070C0"/>
      </top>
      <bottom style="medium">
        <color rgb="FF0070C0"/>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rgb="FF000003"/>
      </right>
      <top/>
      <bottom/>
      <diagonal/>
    </border>
    <border>
      <left/>
      <right/>
      <top style="medium">
        <color rgb="FF000003"/>
      </top>
      <bottom style="medium">
        <color rgb="FF000003"/>
      </bottom>
      <diagonal/>
    </border>
    <border>
      <left style="thin">
        <color rgb="FF000003"/>
      </left>
      <right style="thin">
        <color rgb="FF000003"/>
      </right>
      <top style="thin">
        <color rgb="FF000003"/>
      </top>
      <bottom style="thin">
        <color rgb="FF000003"/>
      </bottom>
      <diagonal/>
    </border>
    <border>
      <left/>
      <right style="thin">
        <color rgb="FF000003"/>
      </right>
      <top/>
      <bottom style="thin">
        <color rgb="FF000003"/>
      </bottom>
      <diagonal/>
    </border>
    <border>
      <left style="medium">
        <color rgb="FF000003"/>
      </left>
      <right style="medium">
        <color rgb="FF000003"/>
      </right>
      <top style="medium">
        <color rgb="FF000003"/>
      </top>
      <bottom/>
      <diagonal/>
    </border>
    <border>
      <left style="medium">
        <color rgb="FF000003"/>
      </left>
      <right style="medium">
        <color rgb="FF000003"/>
      </right>
      <top/>
      <bottom/>
      <diagonal/>
    </border>
    <border>
      <left/>
      <right/>
      <top style="mediumDashed">
        <color rgb="FF000003"/>
      </top>
      <bottom/>
      <diagonal/>
    </border>
    <border>
      <left style="mediumDashed">
        <color rgb="FF000003"/>
      </left>
      <right/>
      <top style="mediumDashed">
        <color rgb="FF000003"/>
      </top>
      <bottom/>
      <diagonal/>
    </border>
    <border>
      <left style="mediumDashed">
        <color rgb="FF000003"/>
      </left>
      <right/>
      <top/>
      <bottom/>
      <diagonal/>
    </border>
    <border>
      <left style="mediumDashed">
        <color rgb="FF000003"/>
      </left>
      <right/>
      <top/>
      <bottom style="mediumDashed">
        <color rgb="FF000003"/>
      </bottom>
      <diagonal/>
    </border>
    <border>
      <left/>
      <right/>
      <top/>
      <bottom style="mediumDashed">
        <color rgb="FF000003"/>
      </bottom>
      <diagonal/>
    </border>
    <border>
      <left style="mediumDashed">
        <color rgb="FF000003"/>
      </left>
      <right style="mediumDashed">
        <color rgb="FF000003"/>
      </right>
      <top style="mediumDashed">
        <color rgb="FF000003"/>
      </top>
      <bottom style="mediumDashed">
        <color rgb="FF000003"/>
      </bottom>
      <diagonal/>
    </border>
    <border>
      <left/>
      <right style="mediumDashed">
        <color rgb="FF000003"/>
      </right>
      <top style="mediumDashed">
        <color rgb="FF000003"/>
      </top>
      <bottom/>
      <diagonal/>
    </border>
    <border>
      <left/>
      <right style="mediumDashed">
        <color rgb="FF000003"/>
      </right>
      <top/>
      <bottom/>
      <diagonal/>
    </border>
    <border>
      <left/>
      <right style="mediumDashed">
        <color rgb="FF000003"/>
      </right>
      <top/>
      <bottom style="mediumDashed">
        <color rgb="FF000003"/>
      </bottom>
      <diagonal/>
    </border>
    <border>
      <left/>
      <right/>
      <top style="thin">
        <color rgb="FF000003"/>
      </top>
      <bottom style="thin">
        <color rgb="FF000003"/>
      </bottom>
      <diagonal/>
    </border>
    <border>
      <left/>
      <right/>
      <top style="thin">
        <color rgb="FF000003"/>
      </top>
      <bottom/>
      <diagonal/>
    </border>
    <border>
      <left style="medium">
        <color rgb="FF000003"/>
      </left>
      <right style="thin">
        <color rgb="FF000003"/>
      </right>
      <top style="medium">
        <color rgb="FF000003"/>
      </top>
      <bottom style="thin">
        <color rgb="FF000003"/>
      </bottom>
      <diagonal/>
    </border>
    <border>
      <left style="thin">
        <color rgb="FF000003"/>
      </left>
      <right style="thin">
        <color rgb="FF000003"/>
      </right>
      <top style="medium">
        <color rgb="FF000003"/>
      </top>
      <bottom style="thin">
        <color rgb="FF000003"/>
      </bottom>
      <diagonal/>
    </border>
    <border>
      <left style="thin">
        <color rgb="FF000003"/>
      </left>
      <right style="medium">
        <color rgb="FF000003"/>
      </right>
      <top style="medium">
        <color rgb="FF000003"/>
      </top>
      <bottom style="thin">
        <color rgb="FF000003"/>
      </bottom>
      <diagonal/>
    </border>
    <border>
      <left style="medium">
        <color rgb="FF000003"/>
      </left>
      <right style="thin">
        <color rgb="FF000003"/>
      </right>
      <top style="thin">
        <color rgb="FF000003"/>
      </top>
      <bottom style="thin">
        <color rgb="FF000003"/>
      </bottom>
      <diagonal/>
    </border>
    <border>
      <left style="thin">
        <color rgb="FF000003"/>
      </left>
      <right style="medium">
        <color rgb="FF000003"/>
      </right>
      <top style="thin">
        <color rgb="FF000003"/>
      </top>
      <bottom style="thin">
        <color rgb="FF000003"/>
      </bottom>
      <diagonal/>
    </border>
    <border>
      <left style="thin">
        <color rgb="FF000003"/>
      </left>
      <right/>
      <top style="thin">
        <color rgb="FF000003"/>
      </top>
      <bottom/>
      <diagonal/>
    </border>
    <border>
      <left/>
      <right style="thin">
        <color rgb="FF000003"/>
      </right>
      <top style="thin">
        <color rgb="FF000003"/>
      </top>
      <bottom/>
      <diagonal/>
    </border>
    <border>
      <left style="thin">
        <color rgb="FF000003"/>
      </left>
      <right/>
      <top/>
      <bottom/>
      <diagonal/>
    </border>
    <border>
      <left style="thin">
        <color rgb="FF000003"/>
      </left>
      <right/>
      <top/>
      <bottom style="thin">
        <color rgb="FF000003"/>
      </bottom>
      <diagonal/>
    </border>
    <border>
      <left style="thin">
        <color rgb="FF000003"/>
      </left>
      <right/>
      <top style="thin">
        <color rgb="FF000003"/>
      </top>
      <bottom style="thin">
        <color rgb="FF000003"/>
      </bottom>
      <diagonal/>
    </border>
    <border>
      <left style="medium">
        <color rgb="FF000003"/>
      </left>
      <right style="thin">
        <color indexed="64"/>
      </right>
      <top style="medium">
        <color rgb="FF000003"/>
      </top>
      <bottom style="medium">
        <color rgb="FF000003"/>
      </bottom>
      <diagonal/>
    </border>
    <border>
      <left style="thin">
        <color indexed="64"/>
      </left>
      <right style="thin">
        <color indexed="64"/>
      </right>
      <top style="medium">
        <color rgb="FF000003"/>
      </top>
      <bottom style="medium">
        <color rgb="FF000003"/>
      </bottom>
      <diagonal/>
    </border>
    <border>
      <left style="thin">
        <color indexed="64"/>
      </left>
      <right/>
      <top style="medium">
        <color rgb="FF000003"/>
      </top>
      <bottom style="medium">
        <color rgb="FF000003"/>
      </bottom>
      <diagonal/>
    </border>
    <border>
      <left/>
      <right style="thin">
        <color indexed="64"/>
      </right>
      <top style="medium">
        <color rgb="FF000003"/>
      </top>
      <bottom style="medium">
        <color rgb="FF000003"/>
      </bottom>
      <diagonal/>
    </border>
    <border>
      <left style="medium">
        <color rgb="FF0066CC"/>
      </left>
      <right/>
      <top style="medium">
        <color rgb="FF0066CC"/>
      </top>
      <bottom/>
      <diagonal/>
    </border>
    <border>
      <left/>
      <right/>
      <top style="medium">
        <color rgb="FF0066CC"/>
      </top>
      <bottom/>
      <diagonal/>
    </border>
    <border>
      <left/>
      <right style="medium">
        <color rgb="FF0066CC"/>
      </right>
      <top style="medium">
        <color rgb="FF0066CC"/>
      </top>
      <bottom/>
      <diagonal/>
    </border>
    <border>
      <left style="medium">
        <color rgb="FF0066CC"/>
      </left>
      <right/>
      <top/>
      <bottom/>
      <diagonal/>
    </border>
    <border>
      <left/>
      <right style="medium">
        <color rgb="FF0066CC"/>
      </right>
      <top/>
      <bottom/>
      <diagonal/>
    </border>
    <border>
      <left style="medium">
        <color rgb="FF0066CC"/>
      </left>
      <right/>
      <top/>
      <bottom style="medium">
        <color rgb="FF0066CC"/>
      </bottom>
      <diagonal/>
    </border>
    <border>
      <left/>
      <right/>
      <top/>
      <bottom style="medium">
        <color rgb="FF0066CC"/>
      </bottom>
      <diagonal/>
    </border>
    <border>
      <left/>
      <right style="medium">
        <color rgb="FF0066CC"/>
      </right>
      <top/>
      <bottom style="medium">
        <color rgb="FF0066CC"/>
      </bottom>
      <diagonal/>
    </border>
    <border>
      <left style="medium">
        <color rgb="FF0070C0"/>
      </left>
      <right style="medium">
        <color rgb="FF0070C0"/>
      </right>
      <top/>
      <bottom/>
      <diagonal/>
    </border>
    <border>
      <left style="thin">
        <color indexed="64"/>
      </left>
      <right/>
      <top style="thin">
        <color indexed="64"/>
      </top>
      <bottom style="medium">
        <color rgb="FF0066CC"/>
      </bottom>
      <diagonal/>
    </border>
    <border>
      <left style="thin">
        <color rgb="FF0066CC"/>
      </left>
      <right style="thin">
        <color rgb="FF0066CC"/>
      </right>
      <top style="thin">
        <color rgb="FF0066CC"/>
      </top>
      <bottom style="thin">
        <color rgb="FF0066CC"/>
      </bottom>
      <diagonal/>
    </border>
    <border>
      <left style="medium">
        <color rgb="FF0066CC"/>
      </left>
      <right style="thin">
        <color rgb="FF0066CC"/>
      </right>
      <top style="medium">
        <color rgb="FF0066CC"/>
      </top>
      <bottom style="thin">
        <color rgb="FF0066CC"/>
      </bottom>
      <diagonal/>
    </border>
    <border>
      <left style="thin">
        <color rgb="FF0066CC"/>
      </left>
      <right style="thin">
        <color rgb="FF0066CC"/>
      </right>
      <top style="medium">
        <color rgb="FF0066CC"/>
      </top>
      <bottom style="thin">
        <color rgb="FF0066CC"/>
      </bottom>
      <diagonal/>
    </border>
    <border>
      <left style="thin">
        <color rgb="FF0066CC"/>
      </left>
      <right style="medium">
        <color rgb="FF0066CC"/>
      </right>
      <top style="medium">
        <color rgb="FF0066CC"/>
      </top>
      <bottom style="thin">
        <color rgb="FF0066CC"/>
      </bottom>
      <diagonal/>
    </border>
    <border>
      <left style="medium">
        <color rgb="FF0066CC"/>
      </left>
      <right style="thin">
        <color rgb="FF0066CC"/>
      </right>
      <top style="thin">
        <color rgb="FF0066CC"/>
      </top>
      <bottom style="thin">
        <color rgb="FF0066CC"/>
      </bottom>
      <diagonal/>
    </border>
    <border>
      <left style="thin">
        <color rgb="FF0066CC"/>
      </left>
      <right style="medium">
        <color rgb="FF0066CC"/>
      </right>
      <top style="thin">
        <color rgb="FF0066CC"/>
      </top>
      <bottom style="thin">
        <color rgb="FF0066CC"/>
      </bottom>
      <diagonal/>
    </border>
    <border>
      <left style="medium">
        <color rgb="FF0066CC"/>
      </left>
      <right style="thin">
        <color rgb="FF0066CC"/>
      </right>
      <top style="thin">
        <color rgb="FF0066CC"/>
      </top>
      <bottom style="medium">
        <color rgb="FF0066CC"/>
      </bottom>
      <diagonal/>
    </border>
    <border>
      <left style="thin">
        <color rgb="FF0066CC"/>
      </left>
      <right style="thin">
        <color rgb="FF0066CC"/>
      </right>
      <top style="thin">
        <color rgb="FF0066CC"/>
      </top>
      <bottom style="medium">
        <color rgb="FF0066CC"/>
      </bottom>
      <diagonal/>
    </border>
    <border>
      <left style="thin">
        <color rgb="FF0066CC"/>
      </left>
      <right style="medium">
        <color rgb="FF0066CC"/>
      </right>
      <top style="thin">
        <color rgb="FF0066CC"/>
      </top>
      <bottom style="medium">
        <color rgb="FF0066CC"/>
      </bottom>
      <diagonal/>
    </border>
    <border>
      <left style="medium">
        <color rgb="FF0066CC"/>
      </left>
      <right style="thin">
        <color rgb="FF000003"/>
      </right>
      <top style="medium">
        <color rgb="FF0066CC"/>
      </top>
      <bottom style="thin">
        <color rgb="FF000003"/>
      </bottom>
      <diagonal/>
    </border>
    <border>
      <left style="thin">
        <color rgb="FF000003"/>
      </left>
      <right style="thin">
        <color rgb="FF000003"/>
      </right>
      <top style="medium">
        <color rgb="FF0066CC"/>
      </top>
      <bottom style="thin">
        <color rgb="FF000003"/>
      </bottom>
      <diagonal/>
    </border>
    <border>
      <left style="thin">
        <color rgb="FF000003"/>
      </left>
      <right style="medium">
        <color rgb="FF0066CC"/>
      </right>
      <top style="medium">
        <color rgb="FF0066CC"/>
      </top>
      <bottom style="thin">
        <color rgb="FF000003"/>
      </bottom>
      <diagonal/>
    </border>
    <border>
      <left style="medium">
        <color rgb="FF0066CC"/>
      </left>
      <right style="thin">
        <color rgb="FF000003"/>
      </right>
      <top style="thin">
        <color rgb="FF000003"/>
      </top>
      <bottom style="thin">
        <color rgb="FF000003"/>
      </bottom>
      <diagonal/>
    </border>
    <border>
      <left style="thin">
        <color rgb="FF000003"/>
      </left>
      <right style="medium">
        <color rgb="FF0066CC"/>
      </right>
      <top style="thin">
        <color rgb="FF000003"/>
      </top>
      <bottom style="thin">
        <color rgb="FF000003"/>
      </bottom>
      <diagonal/>
    </border>
    <border>
      <left style="medium">
        <color rgb="FF0066CC"/>
      </left>
      <right style="thin">
        <color rgb="FF000003"/>
      </right>
      <top style="thin">
        <color rgb="FF000003"/>
      </top>
      <bottom/>
      <diagonal/>
    </border>
    <border>
      <left style="medium">
        <color rgb="FF0066CC"/>
      </left>
      <right style="thin">
        <color rgb="FF000003"/>
      </right>
      <top/>
      <bottom/>
      <diagonal/>
    </border>
    <border>
      <left/>
      <right style="medium">
        <color rgb="FF0066CC"/>
      </right>
      <top style="thin">
        <color rgb="FF000003"/>
      </top>
      <bottom style="thin">
        <color rgb="FF000003"/>
      </bottom>
      <diagonal/>
    </border>
    <border>
      <left style="medium">
        <color rgb="FF0066CC"/>
      </left>
      <right style="thin">
        <color indexed="64"/>
      </right>
      <top style="thin">
        <color rgb="FF000003"/>
      </top>
      <bottom/>
      <diagonal/>
    </border>
    <border>
      <left/>
      <right style="medium">
        <color rgb="FF0066CC"/>
      </right>
      <top style="thin">
        <color indexed="64"/>
      </top>
      <bottom style="thin">
        <color indexed="64"/>
      </bottom>
      <diagonal/>
    </border>
    <border>
      <left style="medium">
        <color rgb="FF0066CC"/>
      </left>
      <right style="thin">
        <color indexed="64"/>
      </right>
      <top/>
      <bottom/>
      <diagonal/>
    </border>
    <border>
      <left style="medium">
        <color rgb="FF0066CC"/>
      </left>
      <right style="thin">
        <color indexed="64"/>
      </right>
      <top/>
      <bottom style="medium">
        <color rgb="FF0066CC"/>
      </bottom>
      <diagonal/>
    </border>
    <border>
      <left/>
      <right/>
      <top style="thin">
        <color indexed="64"/>
      </top>
      <bottom style="medium">
        <color rgb="FF0066CC"/>
      </bottom>
      <diagonal/>
    </border>
    <border>
      <left/>
      <right style="medium">
        <color rgb="FF0066CC"/>
      </right>
      <top style="thin">
        <color indexed="64"/>
      </top>
      <bottom style="medium">
        <color rgb="FF0066CC"/>
      </bottom>
      <diagonal/>
    </border>
    <border>
      <left/>
      <right/>
      <top/>
      <bottom style="thin">
        <color rgb="FF000003"/>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rgb="FF0066CC"/>
      </right>
      <top style="thin">
        <color rgb="FF000003"/>
      </top>
      <bottom/>
      <diagonal/>
    </border>
    <border>
      <left/>
      <right style="medium">
        <color rgb="FF0066CC"/>
      </right>
      <top/>
      <bottom style="thin">
        <color rgb="FF000003"/>
      </bottom>
      <diagonal/>
    </border>
    <border>
      <left style="medium">
        <color rgb="FF0066CC"/>
      </left>
      <right/>
      <top style="medium">
        <color rgb="FF0066CC"/>
      </top>
      <bottom style="thin">
        <color indexed="64"/>
      </bottom>
      <diagonal/>
    </border>
    <border>
      <left/>
      <right/>
      <top style="medium">
        <color rgb="FF0066CC"/>
      </top>
      <bottom style="thin">
        <color indexed="64"/>
      </bottom>
      <diagonal/>
    </border>
    <border>
      <left/>
      <right style="medium">
        <color rgb="FF0066CC"/>
      </right>
      <top style="medium">
        <color rgb="FF0066CC"/>
      </top>
      <bottom style="thin">
        <color indexed="64"/>
      </bottom>
      <diagonal/>
    </border>
    <border>
      <left style="medium">
        <color rgb="FF0066CC"/>
      </left>
      <right/>
      <top style="thin">
        <color indexed="64"/>
      </top>
      <bottom style="thin">
        <color indexed="64"/>
      </bottom>
      <diagonal/>
    </border>
    <border>
      <left style="medium">
        <color rgb="FF0066CC"/>
      </left>
      <right/>
      <top style="thin">
        <color indexed="64"/>
      </top>
      <bottom style="medium">
        <color rgb="FF0066CC"/>
      </bottom>
      <diagonal/>
    </border>
    <border>
      <left/>
      <right style="medium">
        <color rgb="FF0066CC"/>
      </right>
      <top style="medium">
        <color rgb="FF0070C0"/>
      </top>
      <bottom style="thin">
        <color indexed="64"/>
      </bottom>
      <diagonal/>
    </border>
    <border>
      <left/>
      <right style="medium">
        <color rgb="FF0066CC"/>
      </right>
      <top style="thin">
        <color indexed="64"/>
      </top>
      <bottom style="medium">
        <color rgb="FF0070C0"/>
      </bottom>
      <diagonal/>
    </border>
    <border>
      <left style="medium">
        <color indexed="64"/>
      </left>
      <right/>
      <top style="medium">
        <color indexed="64"/>
      </top>
      <bottom style="thin">
        <color rgb="FF000003"/>
      </bottom>
      <diagonal/>
    </border>
    <border>
      <left style="thin">
        <color rgb="FF000003"/>
      </left>
      <right style="medium">
        <color indexed="64"/>
      </right>
      <top style="medium">
        <color indexed="64"/>
      </top>
      <bottom/>
      <diagonal/>
    </border>
    <border>
      <left style="medium">
        <color indexed="64"/>
      </left>
      <right/>
      <top style="thin">
        <color rgb="FF000003"/>
      </top>
      <bottom style="thin">
        <color rgb="FF000003"/>
      </bottom>
      <diagonal/>
    </border>
    <border>
      <left style="thin">
        <color rgb="FF000003"/>
      </left>
      <right style="medium">
        <color indexed="64"/>
      </right>
      <top/>
      <bottom/>
      <diagonal/>
    </border>
    <border>
      <left style="medium">
        <color indexed="64"/>
      </left>
      <right/>
      <top style="thin">
        <color rgb="FF000003"/>
      </top>
      <bottom style="medium">
        <color indexed="64"/>
      </bottom>
      <diagonal/>
    </border>
    <border>
      <left style="thin">
        <color rgb="FF000003"/>
      </left>
      <right style="medium">
        <color indexed="64"/>
      </right>
      <top/>
      <bottom style="medium">
        <color indexed="64"/>
      </bottom>
      <diagonal/>
    </border>
    <border>
      <left/>
      <right style="thin">
        <color rgb="FF000003"/>
      </right>
      <top style="thin">
        <color rgb="FF000003"/>
      </top>
      <bottom style="thin">
        <color rgb="FF000003"/>
      </bottom>
      <diagonal/>
    </border>
    <border>
      <left style="thin">
        <color rgb="FF000003"/>
      </left>
      <right style="thin">
        <color rgb="FF000003"/>
      </right>
      <top style="thin">
        <color rgb="FF000003"/>
      </top>
      <bottom/>
      <diagonal/>
    </border>
    <border>
      <left style="medium">
        <color rgb="FF000003"/>
      </left>
      <right style="thin">
        <color rgb="FF000003"/>
      </right>
      <top style="thin">
        <color rgb="FF000003"/>
      </top>
      <bottom/>
      <diagonal/>
    </border>
    <border>
      <left style="thin">
        <color rgb="FF000003"/>
      </left>
      <right style="medium">
        <color rgb="FF000003"/>
      </right>
      <top style="thin">
        <color rgb="FF000003"/>
      </top>
      <bottom/>
      <diagonal/>
    </border>
    <border>
      <left/>
      <right style="thin">
        <color rgb="FF000003"/>
      </right>
      <top style="medium">
        <color indexed="64"/>
      </top>
      <bottom style="thin">
        <color rgb="FF000003"/>
      </bottom>
      <diagonal/>
    </border>
    <border>
      <left style="thin">
        <color rgb="FF000003"/>
      </left>
      <right style="thin">
        <color rgb="FF000003"/>
      </right>
      <top style="medium">
        <color indexed="64"/>
      </top>
      <bottom style="thin">
        <color rgb="FF000003"/>
      </bottom>
      <diagonal/>
    </border>
    <border>
      <left/>
      <right style="thin">
        <color rgb="FF000003"/>
      </right>
      <top style="thin">
        <color rgb="FF000003"/>
      </top>
      <bottom style="medium">
        <color indexed="64"/>
      </bottom>
      <diagonal/>
    </border>
    <border>
      <left style="thin">
        <color rgb="FF000003"/>
      </left>
      <right style="thin">
        <color rgb="FF000003"/>
      </right>
      <top style="thin">
        <color rgb="FF000003"/>
      </top>
      <bottom style="medium">
        <color indexed="64"/>
      </bottom>
      <diagonal/>
    </border>
  </borders>
  <cellStyleXfs count="119">
    <xf numFmtId="0" fontId="0" fillId="0" borderId="0"/>
    <xf numFmtId="0" fontId="3" fillId="0" borderId="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9" fillId="31" borderId="24" applyNumberFormat="0" applyAlignment="0" applyProtection="0"/>
    <xf numFmtId="0" fontId="9" fillId="32" borderId="24" applyNumberFormat="0" applyAlignment="0" applyProtection="0"/>
    <xf numFmtId="0" fontId="10" fillId="33" borderId="25" applyNumberFormat="0" applyAlignment="0" applyProtection="0"/>
    <xf numFmtId="0" fontId="10" fillId="34" borderId="25" applyNumberFormat="0" applyAlignment="0" applyProtection="0"/>
    <xf numFmtId="0" fontId="11" fillId="0" borderId="26" applyNumberFormat="0" applyFill="0" applyAlignment="0" applyProtection="0"/>
    <xf numFmtId="0" fontId="12" fillId="0" borderId="0" applyNumberFormat="0" applyFill="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13" fillId="13" borderId="24" applyNumberFormat="0" applyAlignment="0" applyProtection="0"/>
    <xf numFmtId="0" fontId="13" fillId="14" borderId="24" applyNumberFormat="0" applyAlignment="0" applyProtection="0"/>
    <xf numFmtId="164" fontId="14" fillId="0" borderId="0" applyFill="0" applyBorder="0" applyAlignment="0" applyProtection="0"/>
    <xf numFmtId="0" fontId="15" fillId="5" borderId="0" applyNumberFormat="0" applyBorder="0" applyAlignment="0" applyProtection="0"/>
    <xf numFmtId="0" fontId="15" fillId="6" borderId="0" applyNumberFormat="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16" fillId="43" borderId="0" applyNumberFormat="0" applyBorder="0" applyAlignment="0" applyProtection="0"/>
    <xf numFmtId="0" fontId="16"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3" fillId="0" borderId="0" applyProtection="0"/>
    <xf numFmtId="0" fontId="3" fillId="0" borderId="0"/>
    <xf numFmtId="0" fontId="3" fillId="0" borderId="0" applyProtection="0"/>
    <xf numFmtId="0" fontId="3" fillId="0" borderId="0"/>
    <xf numFmtId="0" fontId="6" fillId="0" borderId="0"/>
    <xf numFmtId="0" fontId="6" fillId="0" borderId="0"/>
    <xf numFmtId="0" fontId="2" fillId="0" borderId="0"/>
    <xf numFmtId="0" fontId="3" fillId="45" borderId="27" applyNumberFormat="0" applyFont="0" applyAlignment="0" applyProtection="0"/>
    <xf numFmtId="0" fontId="3" fillId="46" borderId="2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ill="0" applyBorder="0" applyAlignment="0" applyProtection="0"/>
    <xf numFmtId="0" fontId="17" fillId="31" borderId="28" applyNumberFormat="0" applyAlignment="0" applyProtection="0"/>
    <xf numFmtId="0" fontId="17" fillId="32" borderId="28" applyNumberFormat="0" applyAlignment="0" applyProtection="0"/>
    <xf numFmtId="0" fontId="6" fillId="47"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12" fillId="0" borderId="31"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32" applyNumberFormat="0" applyFill="0" applyAlignment="0" applyProtection="0"/>
    <xf numFmtId="0" fontId="1" fillId="0" borderId="0"/>
    <xf numFmtId="167" fontId="28" fillId="0" borderId="0" applyBorder="0" applyProtection="0"/>
    <xf numFmtId="0" fontId="31" fillId="0" borderId="0"/>
    <xf numFmtId="0" fontId="32" fillId="0" borderId="0"/>
    <xf numFmtId="0" fontId="35" fillId="0" borderId="58" applyNumberFormat="0" applyFill="0" applyAlignment="0" applyProtection="0"/>
    <xf numFmtId="0" fontId="36" fillId="62" borderId="59" applyNumberFormat="0" applyAlignment="0" applyProtection="0"/>
    <xf numFmtId="0" fontId="3" fillId="0" borderId="0"/>
    <xf numFmtId="0" fontId="3" fillId="0" borderId="0"/>
    <xf numFmtId="9" fontId="3" fillId="0" borderId="0" applyFont="0" applyFill="0" applyBorder="0" applyAlignment="0" applyProtection="0"/>
  </cellStyleXfs>
  <cellXfs count="1570">
    <xf numFmtId="0" fontId="0" fillId="0" borderId="0" xfId="0"/>
    <xf numFmtId="0" fontId="25" fillId="49" borderId="34" xfId="0" applyFont="1" applyFill="1" applyBorder="1" applyAlignment="1">
      <alignment horizontal="center" vertical="center"/>
    </xf>
    <xf numFmtId="0" fontId="25" fillId="49" borderId="10" xfId="0" applyFont="1" applyFill="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36" xfId="0" applyFont="1" applyBorder="1" applyAlignment="1">
      <alignment horizontal="center" vertical="center" wrapText="1"/>
    </xf>
    <xf numFmtId="0" fontId="28" fillId="0" borderId="35" xfId="0" applyFont="1" applyBorder="1" applyAlignment="1">
      <alignment horizontal="center" vertical="center"/>
    </xf>
    <xf numFmtId="0" fontId="25" fillId="49" borderId="9" xfId="0" applyFont="1" applyFill="1" applyBorder="1" applyAlignment="1">
      <alignment horizontal="center" vertical="center"/>
    </xf>
    <xf numFmtId="0" fontId="28" fillId="0" borderId="37" xfId="0" applyFont="1" applyBorder="1" applyAlignment="1">
      <alignment horizontal="center" vertical="center"/>
    </xf>
    <xf numFmtId="0" fontId="4" fillId="58" borderId="35" xfId="0" applyFont="1" applyFill="1" applyBorder="1" applyAlignment="1">
      <alignment horizontal="center" vertical="center"/>
    </xf>
    <xf numFmtId="0" fontId="4" fillId="58" borderId="36" xfId="0" applyFont="1" applyFill="1" applyBorder="1" applyAlignment="1">
      <alignment horizontal="center" vertical="center"/>
    </xf>
    <xf numFmtId="0" fontId="4" fillId="58" borderId="50" xfId="0" applyFont="1" applyFill="1" applyBorder="1" applyAlignment="1">
      <alignment horizontal="center" vertical="center"/>
    </xf>
    <xf numFmtId="0" fontId="5" fillId="0" borderId="35" xfId="0" applyFont="1" applyBorder="1" applyAlignment="1">
      <alignment horizontal="center" vertical="center"/>
    </xf>
    <xf numFmtId="0" fontId="27" fillId="0" borderId="36" xfId="0" applyFont="1" applyBorder="1" applyAlignment="1">
      <alignment horizontal="justify" vertical="center"/>
    </xf>
    <xf numFmtId="0" fontId="27" fillId="0" borderId="36" xfId="0" applyFont="1" applyBorder="1" applyAlignment="1">
      <alignment vertical="center" wrapText="1"/>
    </xf>
    <xf numFmtId="0" fontId="4" fillId="0" borderId="35" xfId="0" applyFont="1" applyBorder="1" applyAlignment="1">
      <alignment horizontal="center" vertical="center"/>
    </xf>
    <xf numFmtId="0" fontId="4" fillId="58" borderId="45" xfId="0" applyFont="1" applyFill="1" applyBorder="1" applyAlignment="1">
      <alignment horizontal="center" vertical="center" wrapText="1"/>
    </xf>
    <xf numFmtId="0" fontId="4" fillId="59" borderId="35" xfId="0" applyFont="1" applyFill="1" applyBorder="1" applyAlignment="1">
      <alignment horizontal="center" vertical="center"/>
    </xf>
    <xf numFmtId="0" fontId="27" fillId="59" borderId="36" xfId="0" applyFont="1" applyFill="1" applyBorder="1" applyAlignment="1">
      <alignment horizontal="justify" vertical="center"/>
    </xf>
    <xf numFmtId="0" fontId="27" fillId="59" borderId="36" xfId="0" applyFont="1" applyFill="1" applyBorder="1" applyAlignment="1">
      <alignment horizontal="justify" vertical="center" wrapText="1"/>
    </xf>
    <xf numFmtId="0" fontId="27" fillId="59" borderId="36" xfId="0" applyFont="1" applyFill="1" applyBorder="1" applyAlignment="1">
      <alignment vertical="center" wrapText="1"/>
    </xf>
    <xf numFmtId="0" fontId="4" fillId="58" borderId="37" xfId="0" applyFont="1" applyFill="1" applyBorder="1" applyAlignment="1">
      <alignment vertical="center" wrapText="1"/>
    </xf>
    <xf numFmtId="0" fontId="4" fillId="58" borderId="36" xfId="0" applyFont="1" applyFill="1" applyBorder="1" applyAlignment="1">
      <alignment horizontal="center" vertical="center" wrapText="1"/>
    </xf>
    <xf numFmtId="0" fontId="3" fillId="0" borderId="50" xfId="0" applyFont="1" applyBorder="1" applyAlignment="1">
      <alignment vertical="center" wrapText="1"/>
    </xf>
    <xf numFmtId="0" fontId="27" fillId="0" borderId="36" xfId="0" applyFont="1" applyBorder="1" applyAlignment="1">
      <alignment horizontal="center" vertical="center" wrapText="1"/>
    </xf>
    <xf numFmtId="0" fontId="27" fillId="0" borderId="36" xfId="0" applyFont="1" applyBorder="1" applyAlignment="1">
      <alignment horizontal="justify" vertical="center" wrapText="1"/>
    </xf>
    <xf numFmtId="0" fontId="27" fillId="0" borderId="50" xfId="0" applyFont="1" applyBorder="1" applyAlignment="1">
      <alignment vertical="center" wrapText="1"/>
    </xf>
    <xf numFmtId="0" fontId="0" fillId="0" borderId="0" xfId="0" applyProtection="1">
      <protection locked="0"/>
    </xf>
    <xf numFmtId="0" fontId="5" fillId="49" borderId="36" xfId="0" applyFont="1" applyFill="1" applyBorder="1" applyAlignment="1" applyProtection="1">
      <alignment horizontal="center" vertical="center"/>
      <protection locked="0"/>
    </xf>
    <xf numFmtId="0" fontId="3" fillId="0" borderId="36" xfId="0" applyFont="1" applyBorder="1" applyAlignment="1" applyProtection="1">
      <alignment vertical="center" wrapText="1"/>
      <protection locked="0"/>
    </xf>
    <xf numFmtId="0" fontId="5" fillId="55" borderId="44" xfId="0" applyFont="1" applyFill="1" applyBorder="1" applyAlignment="1" applyProtection="1">
      <alignment horizontal="center" vertical="center" wrapText="1"/>
      <protection locked="0"/>
    </xf>
    <xf numFmtId="0" fontId="5" fillId="55" borderId="36" xfId="0" applyFont="1" applyFill="1" applyBorder="1" applyAlignment="1" applyProtection="1">
      <alignment horizontal="center" vertical="center" wrapText="1"/>
      <protection locked="0"/>
    </xf>
    <xf numFmtId="0" fontId="3" fillId="0" borderId="3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29" fillId="0" borderId="0" xfId="0" applyFont="1" applyProtection="1">
      <protection locked="0"/>
    </xf>
    <xf numFmtId="0" fontId="3" fillId="0" borderId="46" xfId="0" applyFont="1" applyBorder="1" applyAlignment="1" applyProtection="1">
      <alignment vertical="center" wrapText="1"/>
      <protection locked="0"/>
    </xf>
    <xf numFmtId="0" fontId="0" fillId="0" borderId="34" xfId="0" applyFont="1" applyFill="1" applyBorder="1" applyAlignment="1" applyProtection="1">
      <alignment vertical="center" wrapText="1"/>
      <protection locked="0"/>
    </xf>
    <xf numFmtId="0" fontId="3" fillId="0" borderId="44" xfId="0" applyFont="1" applyBorder="1" applyAlignment="1" applyProtection="1">
      <alignment vertical="center" wrapText="1"/>
      <protection locked="0"/>
    </xf>
    <xf numFmtId="0" fontId="3" fillId="54" borderId="36" xfId="0" applyFont="1" applyFill="1" applyBorder="1" applyAlignment="1" applyProtection="1">
      <alignment horizontal="center" vertical="center"/>
    </xf>
    <xf numFmtId="0" fontId="3" fillId="0" borderId="36" xfId="0" applyFont="1" applyBorder="1" applyAlignment="1" applyProtection="1">
      <alignment horizontal="center" vertical="center"/>
    </xf>
    <xf numFmtId="0" fontId="0" fillId="0" borderId="34" xfId="0" applyBorder="1" applyProtection="1"/>
    <xf numFmtId="0" fontId="0" fillId="0" borderId="46" xfId="0" applyBorder="1" applyAlignment="1" applyProtection="1"/>
    <xf numFmtId="0" fontId="0" fillId="0" borderId="10" xfId="0" applyBorder="1" applyAlignment="1" applyProtection="1"/>
    <xf numFmtId="0" fontId="0" fillId="0" borderId="36" xfId="0" applyFont="1" applyBorder="1" applyAlignment="1" applyProtection="1">
      <alignment vertical="center" wrapText="1"/>
      <protection locked="0"/>
    </xf>
    <xf numFmtId="0" fontId="0" fillId="60" borderId="36" xfId="0" applyFont="1" applyFill="1" applyBorder="1" applyAlignment="1" applyProtection="1">
      <alignment horizontal="center" vertical="center"/>
      <protection locked="0"/>
    </xf>
    <xf numFmtId="0" fontId="3" fillId="60" borderId="36" xfId="0" applyFont="1" applyFill="1" applyBorder="1" applyAlignment="1" applyProtection="1">
      <alignment horizontal="center" vertical="center"/>
      <protection locked="0"/>
    </xf>
    <xf numFmtId="0" fontId="0" fillId="60" borderId="44" xfId="0" applyFont="1" applyFill="1" applyBorder="1" applyAlignment="1" applyProtection="1">
      <alignment horizontal="center" vertical="center"/>
      <protection locked="0"/>
    </xf>
    <xf numFmtId="0" fontId="3" fillId="60" borderId="44" xfId="0" applyFont="1" applyFill="1" applyBorder="1" applyAlignment="1" applyProtection="1">
      <alignment horizontal="center" vertical="center"/>
      <protection locked="0"/>
    </xf>
    <xf numFmtId="0" fontId="3" fillId="60" borderId="36" xfId="0" applyFont="1" applyFill="1" applyBorder="1" applyAlignment="1" applyProtection="1">
      <alignment horizontal="center" vertical="center"/>
    </xf>
    <xf numFmtId="0" fontId="3" fillId="60" borderId="44" xfId="0" applyFont="1" applyFill="1" applyBorder="1" applyAlignment="1" applyProtection="1">
      <alignment horizontal="center" vertical="center"/>
    </xf>
    <xf numFmtId="0" fontId="0" fillId="0" borderId="0" xfId="0" applyBorder="1"/>
    <xf numFmtId="0" fontId="0" fillId="0" borderId="37" xfId="0" applyBorder="1"/>
    <xf numFmtId="0" fontId="27" fillId="0" borderId="37" xfId="0" applyFont="1" applyBorder="1" applyAlignment="1">
      <alignment vertical="center" wrapText="1"/>
    </xf>
    <xf numFmtId="0" fontId="4" fillId="58" borderId="44" xfId="0" applyFont="1" applyFill="1" applyBorder="1" applyAlignment="1">
      <alignment horizontal="center" vertical="center"/>
    </xf>
    <xf numFmtId="0" fontId="27" fillId="0" borderId="34" xfId="0" applyFont="1" applyBorder="1" applyAlignment="1">
      <alignment vertical="center" wrapText="1"/>
    </xf>
    <xf numFmtId="0" fontId="27" fillId="0" borderId="35" xfId="0" applyFont="1" applyBorder="1" applyAlignment="1">
      <alignment vertical="center" wrapText="1"/>
    </xf>
    <xf numFmtId="0" fontId="4" fillId="58" borderId="34" xfId="0" applyFont="1" applyFill="1" applyBorder="1" applyAlignment="1">
      <alignment horizontal="center" vertical="center"/>
    </xf>
    <xf numFmtId="0" fontId="4" fillId="0" borderId="0" xfId="0" applyFont="1" applyAlignment="1" applyProtection="1">
      <alignment horizontal="center" wrapText="1"/>
      <protection locked="0"/>
    </xf>
    <xf numFmtId="0" fontId="4" fillId="0" borderId="0" xfId="0" applyFont="1" applyAlignment="1" applyProtection="1">
      <alignment horizontal="center" wrapText="1"/>
      <protection locked="0"/>
    </xf>
    <xf numFmtId="0" fontId="4" fillId="58" borderId="37" xfId="0" applyFont="1" applyFill="1" applyBorder="1" applyAlignment="1">
      <alignment horizontal="center" vertical="center"/>
    </xf>
    <xf numFmtId="0" fontId="28" fillId="0" borderId="37" xfId="0" applyFont="1" applyBorder="1" applyAlignment="1">
      <alignment horizontal="center" vertical="center" wrapText="1"/>
    </xf>
    <xf numFmtId="0" fontId="37" fillId="49" borderId="35" xfId="0" applyFont="1" applyFill="1" applyBorder="1" applyAlignment="1">
      <alignment vertical="center" wrapText="1"/>
    </xf>
    <xf numFmtId="0" fontId="37" fillId="49" borderId="34" xfId="0" applyFont="1" applyFill="1" applyBorder="1" applyAlignment="1">
      <alignment horizontal="center" vertical="center" wrapText="1"/>
    </xf>
    <xf numFmtId="0" fontId="38" fillId="0" borderId="3" xfId="0" applyFont="1" applyBorder="1" applyAlignment="1">
      <alignment vertical="center" wrapText="1"/>
    </xf>
    <xf numFmtId="0" fontId="38" fillId="0" borderId="3" xfId="0" applyFont="1" applyBorder="1" applyAlignment="1">
      <alignment horizontal="center" vertical="center" wrapText="1"/>
    </xf>
    <xf numFmtId="0" fontId="38" fillId="0" borderId="62" xfId="0" applyFont="1" applyBorder="1" applyAlignment="1">
      <alignment horizontal="center" vertical="center"/>
    </xf>
    <xf numFmtId="0" fontId="38" fillId="0" borderId="65" xfId="0" applyFont="1" applyBorder="1" applyAlignment="1">
      <alignment vertical="center" wrapText="1"/>
    </xf>
    <xf numFmtId="0" fontId="38" fillId="0" borderId="65"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66" xfId="0" applyFont="1" applyBorder="1" applyAlignment="1">
      <alignment horizontal="center" vertical="center"/>
    </xf>
    <xf numFmtId="0" fontId="38" fillId="63" borderId="33" xfId="0" applyFont="1" applyFill="1" applyBorder="1" applyAlignment="1">
      <alignment vertical="center" wrapText="1"/>
    </xf>
    <xf numFmtId="0" fontId="38" fillId="63" borderId="33" xfId="0" applyFont="1" applyFill="1" applyBorder="1" applyAlignment="1">
      <alignment horizontal="center" vertical="center" wrapText="1"/>
    </xf>
    <xf numFmtId="0" fontId="38" fillId="63" borderId="33" xfId="0" applyFont="1" applyFill="1" applyBorder="1" applyAlignment="1">
      <alignment horizontal="center" vertical="center"/>
    </xf>
    <xf numFmtId="0" fontId="38" fillId="63" borderId="12" xfId="0" applyFont="1" applyFill="1" applyBorder="1" applyAlignment="1">
      <alignment vertical="center" wrapText="1"/>
    </xf>
    <xf numFmtId="0" fontId="38" fillId="63" borderId="12" xfId="0" applyFont="1" applyFill="1" applyBorder="1" applyAlignment="1">
      <alignment horizontal="center" vertical="center" wrapText="1"/>
    </xf>
    <xf numFmtId="0" fontId="38" fillId="63" borderId="18" xfId="0" applyFont="1" applyFill="1" applyBorder="1" applyAlignment="1">
      <alignment horizontal="center" vertical="center" wrapText="1"/>
    </xf>
    <xf numFmtId="0" fontId="38" fillId="63" borderId="12" xfId="0" applyFont="1" applyFill="1" applyBorder="1" applyAlignment="1">
      <alignment horizontal="center" vertical="center"/>
    </xf>
    <xf numFmtId="0" fontId="38" fillId="63" borderId="11" xfId="0" applyFont="1" applyFill="1" applyBorder="1" applyAlignment="1">
      <alignment vertical="center" wrapText="1"/>
    </xf>
    <xf numFmtId="0" fontId="38" fillId="63" borderId="11" xfId="0" applyFont="1" applyFill="1" applyBorder="1" applyAlignment="1">
      <alignment horizontal="center" vertical="center" wrapText="1"/>
    </xf>
    <xf numFmtId="0" fontId="38" fillId="63" borderId="11" xfId="0" applyFont="1" applyFill="1" applyBorder="1" applyAlignment="1">
      <alignment horizontal="center" vertical="center"/>
    </xf>
    <xf numFmtId="0" fontId="38" fillId="0" borderId="65" xfId="0" applyFont="1" applyBorder="1" applyAlignment="1">
      <alignment horizontal="left" vertical="center" wrapText="1"/>
    </xf>
    <xf numFmtId="0" fontId="38" fillId="0" borderId="3" xfId="0" applyFont="1" applyFill="1" applyBorder="1" applyAlignment="1">
      <alignment vertical="center" wrapText="1"/>
    </xf>
    <xf numFmtId="0" fontId="38" fillId="0" borderId="3" xfId="0" applyFont="1" applyFill="1" applyBorder="1" applyAlignment="1">
      <alignment horizontal="center" vertical="center" wrapText="1"/>
    </xf>
    <xf numFmtId="0" fontId="38" fillId="0" borderId="11" xfId="0" applyFont="1" applyFill="1" applyBorder="1" applyAlignment="1">
      <alignment vertical="center" wrapText="1"/>
    </xf>
    <xf numFmtId="0" fontId="38" fillId="0" borderId="11" xfId="0" applyFont="1" applyFill="1" applyBorder="1" applyAlignment="1">
      <alignment horizontal="center" vertical="center" wrapText="1"/>
    </xf>
    <xf numFmtId="0" fontId="38" fillId="0" borderId="33" xfId="0" applyFont="1" applyBorder="1" applyAlignment="1">
      <alignment horizontal="center" vertical="center" wrapText="1"/>
    </xf>
    <xf numFmtId="0" fontId="38" fillId="0" borderId="56" xfId="0" applyFont="1" applyBorder="1" applyAlignment="1">
      <alignment horizontal="center" vertical="center"/>
    </xf>
    <xf numFmtId="0" fontId="38" fillId="0" borderId="65" xfId="0" applyFont="1" applyFill="1" applyBorder="1" applyAlignment="1">
      <alignment vertical="center" wrapText="1"/>
    </xf>
    <xf numFmtId="0" fontId="38" fillId="0" borderId="65" xfId="0" applyFont="1" applyFill="1" applyBorder="1" applyAlignment="1">
      <alignment horizontal="center" vertical="center" wrapText="1"/>
    </xf>
    <xf numFmtId="0" fontId="39" fillId="0" borderId="0" xfId="0" applyFont="1"/>
    <xf numFmtId="0" fontId="39" fillId="0" borderId="33" xfId="0" applyFont="1" applyFill="1" applyBorder="1" applyAlignment="1">
      <alignment vertical="center" wrapText="1"/>
    </xf>
    <xf numFmtId="0" fontId="40" fillId="49" borderId="68" xfId="114" applyFont="1" applyFill="1" applyBorder="1" applyAlignment="1">
      <alignment horizontal="center" vertical="center" wrapText="1"/>
    </xf>
    <xf numFmtId="0" fontId="38" fillId="0" borderId="68" xfId="0" applyFont="1" applyBorder="1" applyAlignment="1">
      <alignment horizontal="center" vertical="center"/>
    </xf>
    <xf numFmtId="0" fontId="38" fillId="0" borderId="71" xfId="0" applyFont="1" applyBorder="1" applyAlignment="1">
      <alignment horizontal="center" vertical="center"/>
    </xf>
    <xf numFmtId="0" fontId="38" fillId="0" borderId="68" xfId="0" applyFont="1" applyBorder="1" applyAlignment="1">
      <alignment horizontal="left" vertical="center" wrapText="1"/>
    </xf>
    <xf numFmtId="0" fontId="38" fillId="0" borderId="71" xfId="0" applyFont="1" applyBorder="1" applyAlignment="1">
      <alignment horizontal="left" vertical="center" wrapText="1"/>
    </xf>
    <xf numFmtId="0" fontId="40" fillId="62" borderId="59" xfId="115" applyFont="1" applyAlignment="1">
      <alignment horizontal="center" vertical="center" wrapText="1"/>
    </xf>
    <xf numFmtId="0" fontId="41" fillId="64" borderId="59" xfId="115" applyFont="1" applyFill="1" applyAlignment="1">
      <alignment horizontal="center" vertical="center"/>
    </xf>
    <xf numFmtId="0" fontId="41" fillId="65" borderId="59" xfId="115" applyFont="1" applyFill="1" applyAlignment="1">
      <alignment horizontal="center" vertical="center"/>
    </xf>
    <xf numFmtId="0" fontId="41" fillId="64" borderId="59" xfId="115" applyFont="1" applyFill="1" applyAlignment="1">
      <alignment vertical="center"/>
    </xf>
    <xf numFmtId="0" fontId="41" fillId="65" borderId="59" xfId="115" applyFont="1" applyFill="1" applyAlignment="1">
      <alignment vertical="center"/>
    </xf>
    <xf numFmtId="0" fontId="40" fillId="64" borderId="59" xfId="115" applyFont="1" applyFill="1" applyAlignment="1">
      <alignment horizontal="center" vertical="center" wrapText="1"/>
    </xf>
    <xf numFmtId="0" fontId="4" fillId="0" borderId="0" xfId="0" applyFont="1" applyAlignment="1" applyProtection="1">
      <alignment horizontal="center" wrapText="1"/>
      <protection locked="0"/>
    </xf>
    <xf numFmtId="0" fontId="39" fillId="0" borderId="11" xfId="0" applyFont="1" applyFill="1" applyBorder="1" applyAlignment="1">
      <alignment vertical="center" wrapText="1"/>
    </xf>
    <xf numFmtId="0" fontId="39" fillId="0" borderId="11" xfId="0" applyFont="1" applyBorder="1" applyAlignment="1">
      <alignment horizontal="center"/>
    </xf>
    <xf numFmtId="0" fontId="39" fillId="0" borderId="1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xf>
    <xf numFmtId="0" fontId="46" fillId="0" borderId="0" xfId="0" applyFont="1" applyAlignment="1">
      <alignment horizontal="center" vertical="center"/>
    </xf>
    <xf numFmtId="0" fontId="5" fillId="0" borderId="0" xfId="0" applyFont="1" applyAlignment="1">
      <alignment horizontal="center"/>
    </xf>
    <xf numFmtId="0" fontId="47" fillId="0" borderId="0" xfId="0" applyFont="1" applyFill="1" applyBorder="1" applyAlignment="1">
      <alignment horizontal="center" vertical="center" wrapText="1"/>
    </xf>
    <xf numFmtId="0" fontId="0" fillId="0" borderId="0" xfId="0" applyFont="1" applyProtection="1">
      <protection locked="0"/>
    </xf>
    <xf numFmtId="0" fontId="49" fillId="0" borderId="0" xfId="0" applyFont="1"/>
    <xf numFmtId="0" fontId="50" fillId="0" borderId="3" xfId="0" applyFont="1" applyBorder="1" applyAlignment="1">
      <alignment vertical="center" wrapText="1"/>
    </xf>
    <xf numFmtId="0" fontId="50" fillId="0" borderId="3" xfId="0" applyFont="1" applyBorder="1" applyAlignment="1">
      <alignment horizontal="center" vertical="center" wrapText="1"/>
    </xf>
    <xf numFmtId="0" fontId="50" fillId="0" borderId="65" xfId="0" applyFont="1" applyBorder="1" applyAlignment="1">
      <alignment vertical="center" wrapText="1"/>
    </xf>
    <xf numFmtId="0" fontId="50" fillId="0" borderId="65" xfId="0" applyFont="1" applyBorder="1" applyAlignment="1">
      <alignment horizontal="center" vertical="center" wrapText="1"/>
    </xf>
    <xf numFmtId="0" fontId="50" fillId="0" borderId="64" xfId="0" applyFont="1" applyBorder="1" applyAlignment="1">
      <alignment horizontal="center" vertical="center" wrapText="1"/>
    </xf>
    <xf numFmtId="0" fontId="50" fillId="63" borderId="33" xfId="0" applyFont="1" applyFill="1" applyBorder="1" applyAlignment="1">
      <alignment vertical="center" wrapText="1"/>
    </xf>
    <xf numFmtId="0" fontId="50" fillId="63" borderId="33" xfId="0" applyFont="1" applyFill="1" applyBorder="1" applyAlignment="1">
      <alignment horizontal="center" vertical="center" wrapText="1"/>
    </xf>
    <xf numFmtId="0" fontId="50" fillId="63" borderId="12" xfId="0" applyFont="1" applyFill="1" applyBorder="1" applyAlignment="1">
      <alignment vertical="center" wrapText="1"/>
    </xf>
    <xf numFmtId="0" fontId="50" fillId="63" borderId="12" xfId="0" applyFont="1" applyFill="1" applyBorder="1" applyAlignment="1">
      <alignment horizontal="center" vertical="center" wrapText="1"/>
    </xf>
    <xf numFmtId="0" fontId="50" fillId="63" borderId="18" xfId="0" applyFont="1" applyFill="1" applyBorder="1" applyAlignment="1">
      <alignment horizontal="center" vertical="center" wrapText="1"/>
    </xf>
    <xf numFmtId="0" fontId="50" fillId="63" borderId="11" xfId="0" applyFont="1" applyFill="1" applyBorder="1" applyAlignment="1">
      <alignment vertical="center" wrapText="1"/>
    </xf>
    <xf numFmtId="0" fontId="50" fillId="63" borderId="11" xfId="0" applyFont="1" applyFill="1" applyBorder="1" applyAlignment="1">
      <alignment horizontal="center" vertical="center" wrapText="1"/>
    </xf>
    <xf numFmtId="0" fontId="50" fillId="0" borderId="65" xfId="0" applyFont="1" applyBorder="1" applyAlignment="1">
      <alignment horizontal="left" vertical="center" wrapText="1"/>
    </xf>
    <xf numFmtId="0" fontId="50" fillId="0" borderId="3" xfId="0" applyFont="1" applyFill="1" applyBorder="1" applyAlignment="1">
      <alignment vertical="center" wrapText="1"/>
    </xf>
    <xf numFmtId="0" fontId="50" fillId="0" borderId="3" xfId="0" applyFont="1" applyFill="1" applyBorder="1" applyAlignment="1">
      <alignment horizontal="center" vertical="center" wrapText="1"/>
    </xf>
    <xf numFmtId="0" fontId="50" fillId="0" borderId="11" xfId="0" applyFont="1" applyFill="1" applyBorder="1" applyAlignment="1">
      <alignment vertical="center" wrapText="1"/>
    </xf>
    <xf numFmtId="0" fontId="50" fillId="0" borderId="11" xfId="0" applyFont="1" applyFill="1" applyBorder="1" applyAlignment="1">
      <alignment horizontal="center" vertical="center" wrapText="1"/>
    </xf>
    <xf numFmtId="0" fontId="50" fillId="0" borderId="33" xfId="0" applyFont="1" applyBorder="1" applyAlignment="1">
      <alignment horizontal="center" vertical="center" wrapText="1"/>
    </xf>
    <xf numFmtId="0" fontId="50" fillId="0" borderId="65" xfId="0" applyFont="1" applyFill="1" applyBorder="1" applyAlignment="1">
      <alignment vertical="center" wrapText="1"/>
    </xf>
    <xf numFmtId="0" fontId="50" fillId="0" borderId="65" xfId="0" applyFont="1" applyFill="1" applyBorder="1" applyAlignment="1">
      <alignment horizontal="center" vertical="center" wrapText="1"/>
    </xf>
    <xf numFmtId="0" fontId="50" fillId="0" borderId="33" xfId="0" applyFont="1" applyFill="1" applyBorder="1" applyAlignment="1">
      <alignment vertical="center" wrapText="1"/>
    </xf>
    <xf numFmtId="0" fontId="50" fillId="0" borderId="11" xfId="0" applyFont="1" applyBorder="1" applyAlignment="1">
      <alignment horizontal="center"/>
    </xf>
    <xf numFmtId="0" fontId="50" fillId="0" borderId="11" xfId="0" applyFont="1" applyBorder="1" applyAlignment="1">
      <alignment horizontal="center" vertical="center" wrapText="1"/>
    </xf>
    <xf numFmtId="0" fontId="3" fillId="0" borderId="0" xfId="0" applyFont="1" applyProtection="1">
      <protection locked="0"/>
    </xf>
    <xf numFmtId="0" fontId="3" fillId="64" borderId="59" xfId="115" applyFont="1" applyFill="1" applyAlignment="1">
      <alignment vertical="center"/>
    </xf>
    <xf numFmtId="0" fontId="3" fillId="64" borderId="59" xfId="115" applyFont="1" applyFill="1" applyAlignment="1">
      <alignment horizontal="center" vertical="center"/>
    </xf>
    <xf numFmtId="0" fontId="5" fillId="64" borderId="59" xfId="115" applyFont="1" applyFill="1" applyAlignment="1">
      <alignment horizontal="center" vertical="center" wrapText="1"/>
    </xf>
    <xf numFmtId="0" fontId="5" fillId="68" borderId="68" xfId="114" applyFont="1" applyFill="1" applyBorder="1" applyAlignment="1">
      <alignment horizontal="center" vertical="center" wrapText="1"/>
    </xf>
    <xf numFmtId="0" fontId="48" fillId="0" borderId="68" xfId="0" applyFont="1" applyBorder="1" applyAlignment="1">
      <alignment horizontal="center" vertical="center"/>
    </xf>
    <xf numFmtId="0" fontId="51" fillId="0" borderId="68" xfId="0" applyFont="1" applyBorder="1" applyAlignment="1">
      <alignment horizontal="left" vertical="center" wrapText="1"/>
    </xf>
    <xf numFmtId="0" fontId="51" fillId="0" borderId="71" xfId="0" applyFont="1" applyBorder="1" applyAlignment="1">
      <alignment horizontal="left" vertical="center" wrapText="1"/>
    </xf>
    <xf numFmtId="0" fontId="43" fillId="64" borderId="59" xfId="115" applyFont="1" applyFill="1" applyAlignment="1">
      <alignment vertical="center"/>
    </xf>
    <xf numFmtId="0" fontId="43" fillId="64" borderId="59" xfId="115" applyFont="1" applyFill="1" applyAlignment="1">
      <alignment horizontal="center" vertical="center"/>
    </xf>
    <xf numFmtId="0" fontId="43" fillId="65" borderId="59" xfId="115" applyFont="1" applyFill="1" applyAlignment="1">
      <alignment vertical="center"/>
    </xf>
    <xf numFmtId="0" fontId="43" fillId="65" borderId="59" xfId="115" applyFont="1" applyFill="1" applyAlignment="1">
      <alignment horizontal="center" vertical="center"/>
    </xf>
    <xf numFmtId="0" fontId="52" fillId="68" borderId="35" xfId="0" applyFont="1" applyFill="1" applyBorder="1" applyAlignment="1">
      <alignment horizontal="center" vertical="center" wrapText="1"/>
    </xf>
    <xf numFmtId="0" fontId="51" fillId="0" borderId="62" xfId="0" applyFont="1" applyBorder="1" applyAlignment="1">
      <alignment horizontal="center" vertical="center"/>
    </xf>
    <xf numFmtId="0" fontId="51" fillId="0" borderId="66" xfId="0" applyFont="1" applyBorder="1" applyAlignment="1">
      <alignment horizontal="center" vertical="center"/>
    </xf>
    <xf numFmtId="0" fontId="51" fillId="63" borderId="33" xfId="0" applyFont="1" applyFill="1" applyBorder="1" applyAlignment="1">
      <alignment horizontal="center" vertical="center"/>
    </xf>
    <xf numFmtId="0" fontId="51" fillId="63" borderId="12" xfId="0" applyFont="1" applyFill="1" applyBorder="1" applyAlignment="1">
      <alignment horizontal="center" vertical="center"/>
    </xf>
    <xf numFmtId="0" fontId="51" fillId="63" borderId="11" xfId="0" applyFont="1" applyFill="1" applyBorder="1" applyAlignment="1">
      <alignment horizontal="center" vertical="center"/>
    </xf>
    <xf numFmtId="0" fontId="51" fillId="0" borderId="56" xfId="0" applyFont="1" applyBorder="1" applyAlignment="1">
      <alignment horizontal="center" vertical="center"/>
    </xf>
    <xf numFmtId="0" fontId="53" fillId="68" borderId="35" xfId="0" applyFont="1" applyFill="1" applyBorder="1" applyAlignment="1">
      <alignment vertical="center" wrapText="1"/>
    </xf>
    <xf numFmtId="0" fontId="53" fillId="68" borderId="34" xfId="0" applyFont="1" applyFill="1" applyBorder="1" applyAlignment="1">
      <alignment horizontal="center" vertical="center" wrapText="1"/>
    </xf>
    <xf numFmtId="0" fontId="46" fillId="68" borderId="59" xfId="115" applyFont="1" applyFill="1" applyAlignment="1">
      <alignment horizontal="center" vertical="center" wrapText="1"/>
    </xf>
    <xf numFmtId="0" fontId="54" fillId="0" borderId="68" xfId="0" applyFont="1" applyBorder="1" applyAlignment="1">
      <alignment horizontal="center" vertical="center"/>
    </xf>
    <xf numFmtId="0" fontId="54" fillId="0" borderId="71" xfId="0" applyFont="1" applyBorder="1" applyAlignment="1">
      <alignment horizontal="center" vertical="center"/>
    </xf>
    <xf numFmtId="0" fontId="4" fillId="68" borderId="68" xfId="114" applyFont="1" applyFill="1" applyBorder="1" applyAlignment="1">
      <alignment horizontal="center" vertical="center" wrapText="1"/>
    </xf>
    <xf numFmtId="0" fontId="28" fillId="61" borderId="35" xfId="0" applyFont="1" applyFill="1" applyBorder="1" applyAlignment="1">
      <alignment horizontal="center" vertical="center" wrapText="1"/>
    </xf>
    <xf numFmtId="0" fontId="28" fillId="0" borderId="35" xfId="0" applyFont="1" applyBorder="1" applyAlignment="1">
      <alignment horizontal="center" vertical="center" wrapText="1"/>
    </xf>
    <xf numFmtId="0" fontId="45" fillId="53" borderId="11" xfId="0" applyFont="1" applyFill="1" applyBorder="1" applyAlignment="1">
      <alignment horizontal="center" vertical="center"/>
    </xf>
    <xf numFmtId="0" fontId="45" fillId="51" borderId="11" xfId="0" applyFont="1" applyFill="1" applyBorder="1" applyAlignment="1">
      <alignment horizontal="center" vertical="center"/>
    </xf>
    <xf numFmtId="0" fontId="45" fillId="50" borderId="11" xfId="0" applyFont="1" applyFill="1" applyBorder="1" applyAlignment="1">
      <alignment horizontal="center" vertical="center"/>
    </xf>
    <xf numFmtId="0" fontId="3" fillId="0" borderId="0" xfId="0" applyFont="1"/>
    <xf numFmtId="0" fontId="3" fillId="0" borderId="0" xfId="0" applyFont="1" applyAlignment="1">
      <alignment horizontal="center" vertical="center"/>
    </xf>
    <xf numFmtId="0" fontId="0" fillId="61" borderId="0" xfId="0" applyFill="1"/>
    <xf numFmtId="0" fontId="45" fillId="61" borderId="11" xfId="0" applyFont="1" applyFill="1" applyBorder="1" applyAlignment="1">
      <alignment horizontal="center" vertical="center"/>
    </xf>
    <xf numFmtId="0" fontId="45" fillId="88" borderId="11" xfId="0" applyFont="1" applyFill="1" applyBorder="1" applyAlignment="1">
      <alignment horizontal="center" vertical="center"/>
    </xf>
    <xf numFmtId="0" fontId="46" fillId="0" borderId="0" xfId="0" applyFont="1" applyAlignment="1">
      <alignment horizontal="center" vertical="center" wrapText="1"/>
    </xf>
    <xf numFmtId="0" fontId="71" fillId="76" borderId="54" xfId="117" applyFont="1" applyFill="1" applyBorder="1" applyAlignment="1">
      <alignment horizontal="center" vertical="center" wrapText="1"/>
    </xf>
    <xf numFmtId="0" fontId="71" fillId="61" borderId="54" xfId="117" applyFont="1" applyFill="1" applyBorder="1" applyAlignment="1">
      <alignment horizontal="center" vertical="center" wrapText="1"/>
    </xf>
    <xf numFmtId="0" fontId="73" fillId="61" borderId="56" xfId="117" applyFont="1" applyFill="1" applyBorder="1" applyAlignment="1">
      <alignment horizontal="center" vertical="center" wrapText="1"/>
    </xf>
    <xf numFmtId="0" fontId="73" fillId="76" borderId="56" xfId="117" applyFont="1" applyFill="1" applyBorder="1" applyAlignment="1">
      <alignment horizontal="center" vertical="center" wrapText="1"/>
    </xf>
    <xf numFmtId="0" fontId="71" fillId="57" borderId="54" xfId="117" applyFont="1" applyFill="1" applyBorder="1" applyAlignment="1">
      <alignment horizontal="center" vertical="center" wrapText="1"/>
    </xf>
    <xf numFmtId="0" fontId="73" fillId="57" borderId="56" xfId="117" applyFont="1" applyFill="1" applyBorder="1" applyAlignment="1">
      <alignment horizontal="center" vertical="center" wrapText="1"/>
    </xf>
    <xf numFmtId="0" fontId="71" fillId="76" borderId="73" xfId="117" applyFont="1" applyFill="1" applyBorder="1" applyAlignment="1">
      <alignment horizontal="center" vertical="center" wrapText="1"/>
    </xf>
    <xf numFmtId="0" fontId="73" fillId="76" borderId="66" xfId="117" applyFont="1" applyFill="1" applyBorder="1" applyAlignment="1">
      <alignment horizontal="center" vertical="center" wrapText="1"/>
    </xf>
    <xf numFmtId="0" fontId="71" fillId="76" borderId="77" xfId="117" applyFont="1" applyFill="1" applyBorder="1" applyAlignment="1">
      <alignment horizontal="center" vertical="center" wrapText="1"/>
    </xf>
    <xf numFmtId="0" fontId="73" fillId="76" borderId="77" xfId="117" applyFont="1" applyFill="1" applyBorder="1" applyAlignment="1">
      <alignment horizontal="center" vertical="center" wrapText="1"/>
    </xf>
    <xf numFmtId="0" fontId="73" fillId="57" borderId="54" xfId="117" applyFont="1" applyFill="1" applyBorder="1" applyAlignment="1">
      <alignment horizontal="center" vertical="center" wrapText="1"/>
    </xf>
    <xf numFmtId="0" fontId="73" fillId="76" borderId="54" xfId="117" applyFont="1" applyFill="1" applyBorder="1" applyAlignment="1">
      <alignment horizontal="center" vertical="center" wrapText="1"/>
    </xf>
    <xf numFmtId="0" fontId="74" fillId="76" borderId="78" xfId="117" applyFont="1" applyFill="1" applyBorder="1" applyAlignment="1">
      <alignment horizontal="center" vertical="center" wrapText="1"/>
    </xf>
    <xf numFmtId="0" fontId="74" fillId="57" borderId="56" xfId="117" applyFont="1" applyFill="1" applyBorder="1" applyAlignment="1">
      <alignment horizontal="center" vertical="center" wrapText="1"/>
    </xf>
    <xf numFmtId="0" fontId="74" fillId="76" borderId="56" xfId="117" applyFont="1" applyFill="1" applyBorder="1" applyAlignment="1">
      <alignment horizontal="center" vertical="center" wrapText="1"/>
    </xf>
    <xf numFmtId="0" fontId="74" fillId="57" borderId="54" xfId="117" applyFont="1" applyFill="1" applyBorder="1" applyAlignment="1">
      <alignment horizontal="center" vertical="center" wrapText="1"/>
    </xf>
    <xf numFmtId="0" fontId="74" fillId="61" borderId="54" xfId="117" applyFont="1" applyFill="1" applyBorder="1" applyAlignment="1">
      <alignment horizontal="center" vertical="center" wrapText="1"/>
    </xf>
    <xf numFmtId="0" fontId="74" fillId="76" borderId="54" xfId="117" applyFont="1" applyFill="1" applyBorder="1" applyAlignment="1">
      <alignment horizontal="center" vertical="center" wrapText="1"/>
    </xf>
    <xf numFmtId="0" fontId="74" fillId="76" borderId="73" xfId="117" applyFont="1" applyFill="1" applyBorder="1" applyAlignment="1">
      <alignment horizontal="center" vertical="center" wrapText="1"/>
    </xf>
    <xf numFmtId="0" fontId="67" fillId="78" borderId="11" xfId="116" applyFont="1" applyFill="1" applyBorder="1" applyAlignment="1">
      <alignment horizontal="left" vertical="center" wrapText="1"/>
    </xf>
    <xf numFmtId="0" fontId="67" fillId="79" borderId="65" xfId="116" applyFont="1" applyFill="1" applyBorder="1" applyAlignment="1">
      <alignment horizontal="left" vertical="center" wrapText="1"/>
    </xf>
    <xf numFmtId="0" fontId="46" fillId="53" borderId="0" xfId="0" applyFont="1" applyFill="1" applyAlignment="1">
      <alignment horizontal="center" vertical="center" wrapText="1"/>
    </xf>
    <xf numFmtId="0" fontId="46" fillId="88" borderId="0" xfId="0" applyFont="1" applyFill="1" applyAlignment="1">
      <alignment horizontal="center" vertical="center" wrapText="1"/>
    </xf>
    <xf numFmtId="0" fontId="46" fillId="51" borderId="0" xfId="0" applyFont="1" applyFill="1" applyAlignment="1">
      <alignment horizontal="center" vertical="center" wrapText="1"/>
    </xf>
    <xf numFmtId="0" fontId="46" fillId="69" borderId="0" xfId="0" applyFont="1" applyFill="1" applyAlignment="1">
      <alignment horizontal="center" vertical="center" wrapText="1"/>
    </xf>
    <xf numFmtId="0" fontId="46" fillId="50" borderId="0" xfId="0" applyFont="1" applyFill="1" applyAlignment="1">
      <alignment horizontal="center" vertical="center" wrapText="1"/>
    </xf>
    <xf numFmtId="0" fontId="4" fillId="88" borderId="11" xfId="0" applyFont="1" applyFill="1" applyBorder="1" applyAlignment="1">
      <alignment horizontal="center" vertical="center"/>
    </xf>
    <xf numFmtId="0" fontId="4" fillId="51" borderId="11" xfId="0" applyFont="1" applyFill="1" applyBorder="1" applyAlignment="1">
      <alignment horizontal="center" vertical="center"/>
    </xf>
    <xf numFmtId="0" fontId="4" fillId="0" borderId="0" xfId="0" applyFont="1" applyAlignment="1">
      <alignment horizontal="center" vertical="center"/>
    </xf>
    <xf numFmtId="0" fontId="4" fillId="50" borderId="11" xfId="0" applyFont="1" applyFill="1" applyBorder="1" applyAlignment="1">
      <alignment horizontal="center" vertical="center"/>
    </xf>
    <xf numFmtId="0" fontId="27" fillId="0" borderId="0" xfId="0" applyFont="1"/>
    <xf numFmtId="0" fontId="45" fillId="61" borderId="2" xfId="0" applyFont="1" applyFill="1" applyBorder="1" applyAlignment="1">
      <alignment horizontal="center" vertical="center"/>
    </xf>
    <xf numFmtId="0" fontId="45" fillId="88" borderId="3" xfId="0" applyFont="1" applyFill="1" applyBorder="1" applyAlignment="1">
      <alignment horizontal="center" vertical="center"/>
    </xf>
    <xf numFmtId="0" fontId="45" fillId="53" borderId="62" xfId="0" applyFont="1" applyFill="1" applyBorder="1" applyAlignment="1">
      <alignment horizontal="center" vertical="center"/>
    </xf>
    <xf numFmtId="0" fontId="45" fillId="61" borderId="54" xfId="0" applyFont="1" applyFill="1" applyBorder="1" applyAlignment="1">
      <alignment horizontal="center" vertical="center"/>
    </xf>
    <xf numFmtId="0" fontId="45" fillId="53" borderId="56" xfId="0" applyFont="1" applyFill="1" applyBorder="1" applyAlignment="1">
      <alignment horizontal="center" vertical="center"/>
    </xf>
    <xf numFmtId="0" fontId="0" fillId="0" borderId="52" xfId="0" applyBorder="1"/>
    <xf numFmtId="0" fontId="0" fillId="0" borderId="44" xfId="0" applyBorder="1"/>
    <xf numFmtId="0" fontId="46" fillId="0" borderId="0" xfId="0" applyFont="1" applyBorder="1" applyAlignment="1">
      <alignment horizontal="center" vertical="center"/>
    </xf>
    <xf numFmtId="0" fontId="46" fillId="0" borderId="44" xfId="0" applyFont="1" applyBorder="1" applyAlignment="1">
      <alignment horizontal="center" vertical="center"/>
    </xf>
    <xf numFmtId="0" fontId="5" fillId="51" borderId="65" xfId="0" applyFont="1" applyFill="1" applyBorder="1" applyAlignment="1">
      <alignment horizontal="center" vertical="center"/>
    </xf>
    <xf numFmtId="0" fontId="5" fillId="0" borderId="37" xfId="0" applyFont="1" applyBorder="1" applyAlignment="1">
      <alignment horizontal="center" vertical="center"/>
    </xf>
    <xf numFmtId="0" fontId="71" fillId="53" borderId="34" xfId="117" applyFont="1" applyFill="1" applyBorder="1" applyAlignment="1">
      <alignment horizontal="center" vertical="center" wrapText="1"/>
    </xf>
    <xf numFmtId="0" fontId="71" fillId="50" borderId="34" xfId="117" applyFont="1" applyFill="1" applyBorder="1" applyAlignment="1">
      <alignment horizontal="center" vertical="center" wrapText="1"/>
    </xf>
    <xf numFmtId="0" fontId="5" fillId="72" borderId="56" xfId="0" applyFont="1" applyFill="1" applyBorder="1" applyAlignment="1">
      <alignment horizontal="center" vertical="center" wrapText="1"/>
    </xf>
    <xf numFmtId="0" fontId="80" fillId="52" borderId="54" xfId="0" applyFont="1" applyFill="1" applyBorder="1" applyAlignment="1">
      <alignment horizontal="center" vertical="center"/>
    </xf>
    <xf numFmtId="0" fontId="80" fillId="51" borderId="54" xfId="0" applyFont="1" applyFill="1" applyBorder="1" applyAlignment="1">
      <alignment horizontal="center" vertical="center"/>
    </xf>
    <xf numFmtId="0" fontId="80" fillId="69" borderId="54" xfId="0" applyFont="1" applyFill="1" applyBorder="1" applyAlignment="1">
      <alignment horizontal="center" vertical="center"/>
    </xf>
    <xf numFmtId="0" fontId="80" fillId="50" borderId="73" xfId="0" applyFont="1" applyFill="1" applyBorder="1" applyAlignment="1">
      <alignment horizontal="center" vertical="center"/>
    </xf>
    <xf numFmtId="0" fontId="81" fillId="0" borderId="0" xfId="0" applyFont="1"/>
    <xf numFmtId="0" fontId="56" fillId="61" borderId="0" xfId="0" applyFont="1" applyFill="1" applyBorder="1" applyAlignment="1">
      <alignment horizontal="center" vertical="center"/>
    </xf>
    <xf numFmtId="0" fontId="81" fillId="0" borderId="11" xfId="0" applyFont="1" applyBorder="1" applyAlignment="1">
      <alignment horizontal="center" vertical="center"/>
    </xf>
    <xf numFmtId="0" fontId="81" fillId="0" borderId="65" xfId="0" applyFont="1" applyBorder="1" applyAlignment="1">
      <alignment horizontal="center" vertical="center"/>
    </xf>
    <xf numFmtId="0" fontId="81" fillId="0" borderId="11" xfId="0" applyFont="1" applyBorder="1" applyAlignment="1">
      <alignment vertical="center" wrapText="1"/>
    </xf>
    <xf numFmtId="0" fontId="81" fillId="0" borderId="11" xfId="0" applyFont="1" applyBorder="1" applyAlignment="1">
      <alignment vertical="center"/>
    </xf>
    <xf numFmtId="0" fontId="81" fillId="0" borderId="33" xfId="0" applyFont="1" applyBorder="1" applyAlignment="1">
      <alignment horizontal="center" vertical="center"/>
    </xf>
    <xf numFmtId="0" fontId="72" fillId="69" borderId="54" xfId="0" applyFont="1" applyFill="1" applyBorder="1" applyAlignment="1">
      <alignment horizontal="center" vertical="center"/>
    </xf>
    <xf numFmtId="0" fontId="72" fillId="51" borderId="54" xfId="0" applyFont="1" applyFill="1" applyBorder="1" applyAlignment="1">
      <alignment horizontal="center" vertical="center"/>
    </xf>
    <xf numFmtId="0" fontId="72" fillId="88" borderId="54" xfId="0" applyFont="1" applyFill="1" applyBorder="1" applyAlignment="1">
      <alignment horizontal="center" vertical="center"/>
    </xf>
    <xf numFmtId="0" fontId="56" fillId="61" borderId="0" xfId="0" applyFont="1" applyFill="1" applyBorder="1" applyAlignment="1">
      <alignment vertical="center"/>
    </xf>
    <xf numFmtId="0" fontId="72" fillId="50" borderId="73" xfId="0" applyFont="1" applyFill="1" applyBorder="1" applyAlignment="1">
      <alignment horizontal="center" vertical="center"/>
    </xf>
    <xf numFmtId="0" fontId="83" fillId="89" borderId="79" xfId="0" applyFont="1" applyFill="1" applyBorder="1" applyAlignment="1">
      <alignment horizontal="center" vertical="center"/>
    </xf>
    <xf numFmtId="0" fontId="72" fillId="53" borderId="77" xfId="0" applyFont="1" applyFill="1" applyBorder="1" applyAlignment="1">
      <alignment horizontal="center" vertical="center"/>
    </xf>
    <xf numFmtId="0" fontId="83" fillId="89" borderId="4" xfId="0" applyFont="1" applyFill="1" applyBorder="1" applyAlignment="1">
      <alignment horizontal="center" vertical="center"/>
    </xf>
    <xf numFmtId="0" fontId="83" fillId="89" borderId="76" xfId="0" applyFont="1" applyFill="1" applyBorder="1" applyAlignment="1">
      <alignment horizontal="center" vertical="center"/>
    </xf>
    <xf numFmtId="0" fontId="80" fillId="53" borderId="2" xfId="0" applyFont="1" applyFill="1" applyBorder="1" applyAlignment="1">
      <alignment horizontal="center" vertical="center"/>
    </xf>
    <xf numFmtId="9" fontId="85" fillId="0" borderId="62" xfId="0" applyNumberFormat="1" applyFont="1" applyBorder="1" applyAlignment="1">
      <alignment horizontal="center" vertical="center" wrapText="1"/>
    </xf>
    <xf numFmtId="9" fontId="85" fillId="0" borderId="56" xfId="0" applyNumberFormat="1" applyFont="1" applyBorder="1" applyAlignment="1">
      <alignment horizontal="center" vertical="center" wrapText="1"/>
    </xf>
    <xf numFmtId="9" fontId="85" fillId="0" borderId="66" xfId="0" applyNumberFormat="1" applyFont="1" applyBorder="1" applyAlignment="1">
      <alignment horizontal="center" vertical="center" wrapText="1"/>
    </xf>
    <xf numFmtId="0" fontId="83" fillId="89" borderId="80" xfId="0" applyFont="1" applyFill="1" applyBorder="1" applyAlignment="1">
      <alignment horizontal="center" vertical="center" wrapText="1"/>
    </xf>
    <xf numFmtId="0" fontId="81" fillId="0" borderId="12" xfId="0" applyFont="1" applyBorder="1" applyAlignment="1">
      <alignment horizontal="center" vertical="center"/>
    </xf>
    <xf numFmtId="0" fontId="64" fillId="75" borderId="97" xfId="0" applyFont="1" applyFill="1" applyBorder="1" applyAlignment="1">
      <alignment horizontal="center" vertical="center"/>
    </xf>
    <xf numFmtId="0" fontId="64" fillId="75" borderId="99" xfId="0" applyFont="1" applyFill="1" applyBorder="1" applyAlignment="1">
      <alignment horizontal="center" vertical="center"/>
    </xf>
    <xf numFmtId="0" fontId="64" fillId="75" borderId="112" xfId="0" applyFont="1" applyFill="1" applyBorder="1" applyAlignment="1">
      <alignment horizontal="center" vertical="center"/>
    </xf>
    <xf numFmtId="0" fontId="81" fillId="0" borderId="87" xfId="0" applyFont="1" applyBorder="1" applyAlignment="1">
      <alignment horizontal="center" vertical="center"/>
    </xf>
    <xf numFmtId="0" fontId="81" fillId="0" borderId="92" xfId="0" applyFont="1" applyBorder="1" applyAlignment="1">
      <alignment vertical="center"/>
    </xf>
    <xf numFmtId="0" fontId="81" fillId="0" borderId="88" xfId="0" applyFont="1" applyBorder="1" applyAlignment="1">
      <alignment horizontal="center" vertical="center"/>
    </xf>
    <xf numFmtId="0" fontId="81" fillId="0" borderId="12" xfId="0" applyFont="1" applyBorder="1" applyAlignment="1">
      <alignment vertical="center"/>
    </xf>
    <xf numFmtId="0" fontId="81" fillId="0" borderId="91" xfId="0" applyFont="1" applyBorder="1" applyAlignment="1">
      <alignment vertical="center"/>
    </xf>
    <xf numFmtId="0" fontId="64" fillId="75" borderId="113" xfId="0" applyFont="1" applyFill="1" applyBorder="1" applyAlignment="1">
      <alignment horizontal="center" vertical="center"/>
    </xf>
    <xf numFmtId="0" fontId="64" fillId="75" borderId="21" xfId="0" applyFont="1" applyFill="1" applyBorder="1" applyAlignment="1">
      <alignment horizontal="center" vertical="center"/>
    </xf>
    <xf numFmtId="0" fontId="64" fillId="75" borderId="114" xfId="0" applyFont="1" applyFill="1" applyBorder="1" applyAlignment="1">
      <alignment horizontal="center" vertical="center"/>
    </xf>
    <xf numFmtId="0" fontId="81" fillId="0" borderId="89" xfId="0" applyFont="1" applyBorder="1" applyAlignment="1">
      <alignment horizontal="center" vertical="center"/>
    </xf>
    <xf numFmtId="0" fontId="81" fillId="0" borderId="85" xfId="0" applyFont="1" applyBorder="1" applyAlignment="1">
      <alignment vertical="center"/>
    </xf>
    <xf numFmtId="0" fontId="81" fillId="0" borderId="85" xfId="0" applyFont="1" applyBorder="1" applyAlignment="1">
      <alignment horizontal="center" vertical="center"/>
    </xf>
    <xf numFmtId="0" fontId="81" fillId="0" borderId="93" xfId="0" applyFont="1" applyBorder="1" applyAlignment="1">
      <alignment vertical="center"/>
    </xf>
    <xf numFmtId="0" fontId="81" fillId="0" borderId="0" xfId="0" applyFont="1" applyAlignment="1">
      <alignment vertical="center"/>
    </xf>
    <xf numFmtId="0" fontId="63" fillId="0" borderId="0" xfId="0" applyFont="1" applyAlignment="1">
      <alignment vertical="center"/>
    </xf>
    <xf numFmtId="0" fontId="70" fillId="61" borderId="0" xfId="116" applyFont="1" applyFill="1" applyBorder="1" applyAlignment="1" applyProtection="1">
      <alignment vertical="center"/>
      <protection locked="0"/>
    </xf>
    <xf numFmtId="0" fontId="97" fillId="61" borderId="0" xfId="116" applyFont="1" applyFill="1" applyBorder="1" applyAlignment="1" applyProtection="1">
      <alignment horizontal="center" vertical="center"/>
      <protection locked="0"/>
    </xf>
    <xf numFmtId="0" fontId="70" fillId="61" borderId="0" xfId="116" applyFont="1" applyFill="1" applyBorder="1" applyAlignment="1" applyProtection="1">
      <alignment vertical="center"/>
    </xf>
    <xf numFmtId="0" fontId="97" fillId="61" borderId="0" xfId="116" applyFont="1" applyFill="1" applyBorder="1" applyAlignment="1" applyProtection="1">
      <alignment horizontal="center" vertical="center"/>
    </xf>
    <xf numFmtId="0" fontId="0" fillId="0" borderId="0" xfId="0" applyProtection="1"/>
    <xf numFmtId="0" fontId="70" fillId="61" borderId="0" xfId="116" applyFont="1" applyFill="1" applyBorder="1" applyAlignment="1" applyProtection="1">
      <alignment horizontal="center" vertical="center"/>
      <protection locked="0"/>
    </xf>
    <xf numFmtId="0" fontId="96" fillId="70" borderId="2" xfId="0" applyFont="1" applyFill="1" applyBorder="1" applyProtection="1">
      <protection locked="0"/>
    </xf>
    <xf numFmtId="0" fontId="96" fillId="70" borderId="3" xfId="0" applyFont="1" applyFill="1" applyBorder="1" applyProtection="1">
      <protection locked="0"/>
    </xf>
    <xf numFmtId="0" fontId="96" fillId="70" borderId="62" xfId="0" applyFont="1" applyFill="1" applyBorder="1" applyProtection="1">
      <protection locked="0"/>
    </xf>
    <xf numFmtId="0" fontId="96" fillId="70" borderId="54" xfId="0" applyFont="1" applyFill="1" applyBorder="1" applyProtection="1">
      <protection locked="0"/>
    </xf>
    <xf numFmtId="0" fontId="96" fillId="70" borderId="11" xfId="0" applyFont="1" applyFill="1" applyBorder="1" applyProtection="1">
      <protection locked="0"/>
    </xf>
    <xf numFmtId="0" fontId="96" fillId="70" borderId="56" xfId="0" applyFont="1" applyFill="1" applyBorder="1" applyProtection="1">
      <protection locked="0"/>
    </xf>
    <xf numFmtId="0" fontId="96" fillId="70" borderId="73" xfId="0" applyFont="1" applyFill="1" applyBorder="1" applyProtection="1">
      <protection locked="0"/>
    </xf>
    <xf numFmtId="0" fontId="96" fillId="70" borderId="65" xfId="0" applyFont="1" applyFill="1" applyBorder="1" applyProtection="1">
      <protection locked="0"/>
    </xf>
    <xf numFmtId="0" fontId="96" fillId="70" borderId="66" xfId="0" applyFont="1" applyFill="1" applyBorder="1" applyProtection="1">
      <protection locked="0"/>
    </xf>
    <xf numFmtId="0" fontId="96" fillId="0" borderId="0" xfId="0" applyFont="1" applyProtection="1">
      <protection locked="0"/>
    </xf>
    <xf numFmtId="0" fontId="72" fillId="61" borderId="0" xfId="116" applyFont="1" applyFill="1" applyBorder="1" applyAlignment="1" applyProtection="1">
      <alignment horizontal="center" vertical="center"/>
      <protection locked="0"/>
    </xf>
    <xf numFmtId="0" fontId="63" fillId="0" borderId="0" xfId="0" applyFont="1" applyProtection="1"/>
    <xf numFmtId="0" fontId="63" fillId="0" borderId="0" xfId="0" applyFont="1" applyBorder="1" applyAlignment="1" applyProtection="1">
      <alignment horizontal="center"/>
    </xf>
    <xf numFmtId="0" fontId="63" fillId="0" borderId="0" xfId="0" applyFont="1" applyAlignment="1" applyProtection="1">
      <alignment horizontal="center" vertical="center"/>
    </xf>
    <xf numFmtId="0" fontId="64" fillId="0" borderId="0" xfId="0" applyFont="1" applyProtection="1"/>
    <xf numFmtId="9" fontId="93" fillId="0" borderId="11" xfId="0" applyNumberFormat="1" applyFont="1" applyBorder="1" applyAlignment="1" applyProtection="1">
      <alignment horizontal="right" vertical="top" wrapText="1"/>
    </xf>
    <xf numFmtId="0" fontId="93" fillId="53" borderId="11" xfId="0" applyFont="1" applyFill="1" applyBorder="1" applyAlignment="1" applyProtection="1">
      <alignment horizontal="left" vertical="center"/>
    </xf>
    <xf numFmtId="0" fontId="93" fillId="0" borderId="11" xfId="0" applyFont="1" applyBorder="1" applyAlignment="1" applyProtection="1">
      <alignment horizontal="left" vertical="center" wrapText="1"/>
    </xf>
    <xf numFmtId="0" fontId="63" fillId="0" borderId="11" xfId="0" applyFont="1" applyBorder="1" applyProtection="1"/>
    <xf numFmtId="0" fontId="63" fillId="53" borderId="11" xfId="0" applyFont="1" applyFill="1" applyBorder="1" applyAlignment="1" applyProtection="1">
      <alignment horizontal="center" vertical="center"/>
    </xf>
    <xf numFmtId="0" fontId="63" fillId="0" borderId="0" xfId="0" applyFont="1" applyFill="1" applyBorder="1" applyAlignment="1" applyProtection="1">
      <alignment horizontal="center" vertical="center"/>
    </xf>
    <xf numFmtId="0" fontId="93" fillId="88" borderId="11" xfId="0" applyFont="1" applyFill="1" applyBorder="1" applyAlignment="1" applyProtection="1">
      <alignment horizontal="left" vertical="center"/>
    </xf>
    <xf numFmtId="0" fontId="93" fillId="51" borderId="11" xfId="0" applyFont="1" applyFill="1" applyBorder="1" applyAlignment="1" applyProtection="1">
      <alignment horizontal="left" vertical="center"/>
    </xf>
    <xf numFmtId="0" fontId="93" fillId="69" borderId="11" xfId="0" applyFont="1" applyFill="1" applyBorder="1" applyAlignment="1" applyProtection="1">
      <alignment horizontal="left" vertical="center"/>
    </xf>
    <xf numFmtId="0" fontId="63" fillId="52" borderId="11" xfId="0" applyFont="1" applyFill="1" applyBorder="1" applyAlignment="1" applyProtection="1">
      <alignment horizontal="center" vertical="center"/>
    </xf>
    <xf numFmtId="0" fontId="93" fillId="50" borderId="11" xfId="0" applyFont="1" applyFill="1" applyBorder="1" applyAlignment="1" applyProtection="1">
      <alignment horizontal="left" vertical="center"/>
    </xf>
    <xf numFmtId="0" fontId="42" fillId="0" borderId="0" xfId="0" applyFont="1" applyProtection="1"/>
    <xf numFmtId="0" fontId="63" fillId="51" borderId="11" xfId="0" applyFont="1" applyFill="1" applyBorder="1" applyAlignment="1" applyProtection="1">
      <alignment horizontal="center" vertical="center"/>
    </xf>
    <xf numFmtId="0" fontId="94" fillId="0" borderId="0" xfId="0" applyFont="1" applyProtection="1"/>
    <xf numFmtId="0" fontId="63" fillId="50" borderId="11" xfId="0" applyFont="1" applyFill="1" applyBorder="1" applyAlignment="1" applyProtection="1">
      <alignment horizontal="center" vertical="center"/>
    </xf>
    <xf numFmtId="0" fontId="63" fillId="0" borderId="0" xfId="0" applyFont="1" applyBorder="1" applyAlignment="1" applyProtection="1">
      <alignment wrapText="1"/>
    </xf>
    <xf numFmtId="9" fontId="63" fillId="0" borderId="0" xfId="0" applyNumberFormat="1" applyFont="1" applyBorder="1" applyAlignment="1" applyProtection="1">
      <alignment wrapText="1"/>
    </xf>
    <xf numFmtId="9" fontId="63" fillId="0" borderId="0" xfId="0" applyNumberFormat="1" applyFont="1" applyBorder="1" applyAlignment="1" applyProtection="1"/>
    <xf numFmtId="0" fontId="63" fillId="0" borderId="0" xfId="0" applyFont="1" applyBorder="1" applyAlignment="1" applyProtection="1"/>
    <xf numFmtId="9" fontId="63" fillId="0" borderId="0" xfId="0" applyNumberFormat="1" applyFont="1" applyProtection="1"/>
    <xf numFmtId="0" fontId="63" fillId="0" borderId="11" xfId="0" applyFont="1" applyFill="1" applyBorder="1" applyProtection="1"/>
    <xf numFmtId="0" fontId="63" fillId="0" borderId="0" xfId="116" applyFont="1" applyProtection="1"/>
    <xf numFmtId="0" fontId="63" fillId="0" borderId="0" xfId="0" applyFont="1" applyAlignment="1" applyProtection="1">
      <alignment wrapText="1"/>
    </xf>
    <xf numFmtId="0" fontId="63" fillId="69" borderId="0" xfId="0" applyFont="1" applyFill="1" applyBorder="1" applyAlignment="1" applyProtection="1">
      <alignment horizontal="center" vertical="center"/>
    </xf>
    <xf numFmtId="0" fontId="63" fillId="0" borderId="0" xfId="0" applyFont="1" applyFill="1" applyBorder="1" applyAlignment="1" applyProtection="1">
      <alignment horizontal="center" vertical="center" wrapText="1"/>
    </xf>
    <xf numFmtId="0" fontId="63" fillId="89" borderId="0" xfId="0" applyFont="1" applyFill="1" applyBorder="1" applyAlignment="1" applyProtection="1">
      <alignment horizontal="center" vertical="center" wrapText="1"/>
    </xf>
    <xf numFmtId="0" fontId="63" fillId="51" borderId="0" xfId="0" applyFont="1" applyFill="1" applyBorder="1" applyAlignment="1" applyProtection="1">
      <alignment horizontal="center" vertical="center"/>
    </xf>
    <xf numFmtId="0" fontId="63" fillId="90" borderId="0" xfId="0" applyFont="1" applyFill="1" applyBorder="1" applyAlignment="1" applyProtection="1">
      <alignment horizontal="center" vertical="center" wrapText="1"/>
    </xf>
    <xf numFmtId="0" fontId="63" fillId="53" borderId="0" xfId="0" applyFont="1" applyFill="1" applyBorder="1" applyAlignment="1" applyProtection="1">
      <alignment horizontal="center" vertical="center"/>
    </xf>
    <xf numFmtId="0" fontId="63" fillId="0" borderId="0" xfId="0" applyFont="1" applyBorder="1" applyProtection="1"/>
    <xf numFmtId="0" fontId="63" fillId="61" borderId="0" xfId="0" applyFont="1" applyFill="1" applyBorder="1" applyAlignment="1" applyProtection="1">
      <alignment horizontal="center" vertical="center"/>
    </xf>
    <xf numFmtId="0" fontId="64" fillId="0" borderId="0" xfId="0" applyFont="1" applyFill="1" applyBorder="1" applyAlignment="1" applyProtection="1">
      <alignment horizontal="center" vertical="center"/>
    </xf>
    <xf numFmtId="0" fontId="63" fillId="0" borderId="7" xfId="0" applyFont="1" applyBorder="1" applyAlignment="1" applyProtection="1">
      <alignment horizontal="center"/>
    </xf>
    <xf numFmtId="0" fontId="63" fillId="0" borderId="8" xfId="0" applyFont="1" applyBorder="1" applyAlignment="1" applyProtection="1">
      <alignment horizontal="center"/>
    </xf>
    <xf numFmtId="0" fontId="63" fillId="0" borderId="41" xfId="0" applyFont="1" applyBorder="1" applyAlignment="1" applyProtection="1">
      <alignment horizontal="center"/>
    </xf>
    <xf numFmtId="0" fontId="63" fillId="0" borderId="52" xfId="0" applyFont="1" applyBorder="1" applyAlignment="1" applyProtection="1">
      <alignment horizontal="center"/>
    </xf>
    <xf numFmtId="0" fontId="64" fillId="0" borderId="0" xfId="0" applyFont="1" applyBorder="1" applyAlignment="1" applyProtection="1">
      <alignment horizontal="center"/>
    </xf>
    <xf numFmtId="0" fontId="64" fillId="0" borderId="0" xfId="0" applyFont="1" applyFill="1" applyBorder="1" applyAlignment="1" applyProtection="1">
      <alignment horizontal="center"/>
    </xf>
    <xf numFmtId="0" fontId="0" fillId="0" borderId="52" xfId="0" applyBorder="1" applyAlignment="1" applyProtection="1">
      <alignment horizontal="center"/>
    </xf>
    <xf numFmtId="0" fontId="0" fillId="0" borderId="0" xfId="0" applyBorder="1" applyProtection="1"/>
    <xf numFmtId="0" fontId="5" fillId="0" borderId="0" xfId="0" applyFont="1" applyBorder="1" applyAlignment="1" applyProtection="1">
      <alignment horizontal="center"/>
    </xf>
    <xf numFmtId="0" fontId="5" fillId="0" borderId="0" xfId="0" applyFont="1" applyFill="1" applyBorder="1" applyAlignment="1" applyProtection="1">
      <alignment horizontal="center"/>
    </xf>
    <xf numFmtId="0" fontId="63" fillId="0" borderId="54" xfId="0" applyFont="1" applyBorder="1" applyProtection="1"/>
    <xf numFmtId="0" fontId="63" fillId="0" borderId="13" xfId="0" applyFont="1" applyBorder="1" applyAlignment="1" applyProtection="1">
      <alignment horizontal="center"/>
    </xf>
    <xf numFmtId="0" fontId="63" fillId="0" borderId="14" xfId="0" applyFont="1" applyBorder="1" applyAlignment="1" applyProtection="1">
      <alignment horizontal="left"/>
    </xf>
    <xf numFmtId="0" fontId="63" fillId="0" borderId="13" xfId="0" applyFont="1" applyBorder="1" applyProtection="1"/>
    <xf numFmtId="0" fontId="63" fillId="0" borderId="53" xfId="0" applyFont="1" applyBorder="1" applyProtection="1"/>
    <xf numFmtId="0" fontId="0" fillId="0" borderId="54" xfId="0" applyBorder="1" applyProtection="1"/>
    <xf numFmtId="0" fontId="0" fillId="0" borderId="0" xfId="0"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left"/>
    </xf>
    <xf numFmtId="0" fontId="0" fillId="0" borderId="13" xfId="0" applyBorder="1" applyProtection="1"/>
    <xf numFmtId="0" fontId="0" fillId="0" borderId="53" xfId="0" applyBorder="1" applyProtection="1"/>
    <xf numFmtId="0" fontId="63" fillId="0" borderId="19" xfId="0" applyFont="1" applyBorder="1" applyProtection="1"/>
    <xf numFmtId="0" fontId="63" fillId="0" borderId="22" xfId="0" applyFont="1" applyBorder="1" applyProtection="1"/>
    <xf numFmtId="0" fontId="0" fillId="0" borderId="19" xfId="0" applyBorder="1" applyProtection="1"/>
    <xf numFmtId="0" fontId="0" fillId="0" borderId="22" xfId="0" applyBorder="1" applyProtection="1"/>
    <xf numFmtId="0" fontId="63" fillId="0" borderId="33" xfId="0" applyFont="1" applyBorder="1" applyProtection="1"/>
    <xf numFmtId="0" fontId="63" fillId="0" borderId="45" xfId="0" applyFont="1" applyBorder="1" applyProtection="1"/>
    <xf numFmtId="0" fontId="63" fillId="0" borderId="37" xfId="0" applyFont="1" applyBorder="1" applyProtection="1"/>
    <xf numFmtId="0" fontId="63" fillId="0" borderId="36" xfId="0" applyFont="1" applyBorder="1" applyProtection="1"/>
    <xf numFmtId="0" fontId="0" fillId="0" borderId="45" xfId="0" applyBorder="1" applyProtection="1"/>
    <xf numFmtId="0" fontId="0" fillId="0" borderId="37" xfId="0" applyBorder="1" applyProtection="1"/>
    <xf numFmtId="0" fontId="0" fillId="0" borderId="36" xfId="0" applyBorder="1" applyProtection="1"/>
    <xf numFmtId="0" fontId="0" fillId="0" borderId="0" xfId="0" applyAlignment="1" applyProtection="1">
      <alignment wrapText="1"/>
    </xf>
    <xf numFmtId="0" fontId="92" fillId="0" borderId="0" xfId="0" applyFont="1" applyAlignment="1" applyProtection="1">
      <alignment horizontal="center" vertical="center"/>
      <protection locked="0"/>
    </xf>
    <xf numFmtId="0" fontId="96" fillId="0" borderId="0" xfId="0" applyFont="1" applyBorder="1" applyProtection="1">
      <protection locked="0"/>
    </xf>
    <xf numFmtId="0" fontId="72" fillId="0" borderId="0" xfId="116" applyFont="1" applyBorder="1" applyAlignment="1" applyProtection="1">
      <alignment horizontal="center" vertical="center"/>
      <protection locked="0"/>
    </xf>
    <xf numFmtId="0" fontId="95" fillId="0" borderId="0" xfId="116" applyFont="1" applyProtection="1">
      <protection locked="0"/>
    </xf>
    <xf numFmtId="0" fontId="95" fillId="0" borderId="0" xfId="116" applyFont="1" applyBorder="1" applyProtection="1">
      <protection locked="0"/>
    </xf>
    <xf numFmtId="0" fontId="72" fillId="2" borderId="0" xfId="1" applyFont="1" applyFill="1" applyBorder="1" applyAlignment="1" applyProtection="1">
      <alignment horizontal="center" vertical="center" wrapText="1"/>
      <protection locked="0"/>
    </xf>
    <xf numFmtId="0" fontId="96" fillId="61" borderId="0" xfId="0" applyFont="1" applyFill="1" applyProtection="1">
      <protection locked="0"/>
    </xf>
    <xf numFmtId="0" fontId="72" fillId="61" borderId="0" xfId="1" applyFont="1" applyFill="1" applyBorder="1" applyAlignment="1" applyProtection="1">
      <alignment horizontal="center" vertical="center" wrapText="1"/>
      <protection locked="0"/>
    </xf>
    <xf numFmtId="0" fontId="92" fillId="0" borderId="0" xfId="0" applyFont="1" applyAlignment="1" applyProtection="1">
      <alignment vertical="center"/>
      <protection locked="0"/>
    </xf>
    <xf numFmtId="0" fontId="101" fillId="61" borderId="0" xfId="116" applyFont="1" applyFill="1" applyBorder="1" applyAlignment="1" applyProtection="1">
      <alignment vertical="center"/>
      <protection locked="0"/>
    </xf>
    <xf numFmtId="0" fontId="96" fillId="0" borderId="0" xfId="0" applyFont="1" applyAlignment="1" applyProtection="1">
      <alignment horizontal="center"/>
      <protection locked="0"/>
    </xf>
    <xf numFmtId="0" fontId="95" fillId="0" borderId="0" xfId="0" applyFont="1"/>
    <xf numFmtId="0" fontId="72" fillId="61" borderId="0" xfId="1" applyFont="1" applyFill="1" applyBorder="1" applyAlignment="1" applyProtection="1">
      <alignment horizontal="center" vertical="center" wrapText="1"/>
      <protection locked="0"/>
    </xf>
    <xf numFmtId="9" fontId="64" fillId="61" borderId="0" xfId="116" applyNumberFormat="1" applyFont="1" applyFill="1" applyBorder="1" applyAlignment="1" applyProtection="1">
      <alignment horizontal="right" vertical="top"/>
    </xf>
    <xf numFmtId="9" fontId="64" fillId="61" borderId="0" xfId="116" applyNumberFormat="1" applyFont="1" applyFill="1" applyBorder="1" applyAlignment="1" applyProtection="1">
      <alignment vertical="top"/>
    </xf>
    <xf numFmtId="0" fontId="65" fillId="0" borderId="0" xfId="0" applyFont="1" applyProtection="1">
      <protection locked="0"/>
    </xf>
    <xf numFmtId="0" fontId="64" fillId="2" borderId="0" xfId="1" applyFont="1" applyFill="1" applyBorder="1" applyAlignment="1" applyProtection="1">
      <alignment horizontal="center" vertical="center" wrapText="1"/>
      <protection locked="0"/>
    </xf>
    <xf numFmtId="0" fontId="64" fillId="61" borderId="0" xfId="1" applyFont="1" applyFill="1" applyBorder="1" applyAlignment="1" applyProtection="1">
      <alignment horizontal="center" vertical="center" wrapText="1"/>
      <protection locked="0"/>
    </xf>
    <xf numFmtId="0" fontId="63" fillId="0" borderId="0" xfId="0" applyFont="1"/>
    <xf numFmtId="0" fontId="103" fillId="72" borderId="11" xfId="1" applyFont="1" applyFill="1" applyBorder="1" applyAlignment="1" applyProtection="1">
      <alignment vertical="center" wrapText="1"/>
      <protection locked="0"/>
    </xf>
    <xf numFmtId="0" fontId="103" fillId="72" borderId="65" xfId="1" applyFont="1" applyFill="1" applyBorder="1" applyAlignment="1" applyProtection="1">
      <alignment vertical="center" wrapText="1"/>
      <protection locked="0"/>
    </xf>
    <xf numFmtId="9" fontId="64" fillId="0" borderId="0" xfId="0" applyNumberFormat="1" applyFont="1" applyAlignment="1">
      <alignment vertical="top"/>
    </xf>
    <xf numFmtId="9" fontId="64" fillId="0" borderId="0" xfId="0" applyNumberFormat="1" applyFont="1" applyAlignment="1">
      <alignment horizontal="right" vertical="top"/>
    </xf>
    <xf numFmtId="0" fontId="70" fillId="61" borderId="0" xfId="116" applyFont="1" applyFill="1" applyBorder="1" applyAlignment="1" applyProtection="1">
      <alignment horizontal="center" vertical="center"/>
    </xf>
    <xf numFmtId="0" fontId="100" fillId="61" borderId="0" xfId="1" applyFont="1" applyFill="1" applyBorder="1" applyAlignment="1" applyProtection="1">
      <alignment horizontal="center" vertical="center" wrapText="1"/>
    </xf>
    <xf numFmtId="0" fontId="72" fillId="61" borderId="0" xfId="1" applyFont="1" applyFill="1" applyBorder="1" applyAlignment="1" applyProtection="1">
      <alignment horizontal="center" vertical="center" wrapText="1"/>
    </xf>
    <xf numFmtId="0" fontId="102" fillId="61" borderId="0" xfId="116" applyFont="1" applyFill="1" applyBorder="1" applyAlignment="1" applyProtection="1">
      <alignment horizontal="center" vertical="center"/>
    </xf>
    <xf numFmtId="0" fontId="67" fillId="61" borderId="0" xfId="116" applyFont="1" applyFill="1" applyBorder="1" applyAlignment="1" applyProtection="1">
      <alignment vertical="center"/>
    </xf>
    <xf numFmtId="0" fontId="101" fillId="61" borderId="0" xfId="116" applyFont="1" applyFill="1" applyBorder="1" applyAlignment="1" applyProtection="1">
      <alignment vertical="center"/>
    </xf>
    <xf numFmtId="0" fontId="98" fillId="61" borderId="0" xfId="116" applyFont="1" applyFill="1" applyBorder="1" applyAlignment="1" applyProtection="1">
      <alignment horizontal="center" vertical="center"/>
    </xf>
    <xf numFmtId="0" fontId="96" fillId="61" borderId="0" xfId="0" applyFont="1" applyFill="1" applyBorder="1" applyProtection="1"/>
    <xf numFmtId="9" fontId="72" fillId="74" borderId="65" xfId="1" applyNumberFormat="1" applyFont="1" applyFill="1" applyBorder="1" applyAlignment="1" applyProtection="1">
      <alignment horizontal="center" vertical="center" wrapText="1"/>
    </xf>
    <xf numFmtId="0" fontId="72" fillId="61" borderId="0" xfId="116" applyFont="1" applyFill="1" applyBorder="1" applyAlignment="1" applyProtection="1">
      <alignment vertical="center"/>
    </xf>
    <xf numFmtId="0" fontId="64" fillId="61" borderId="0" xfId="116" applyFont="1" applyFill="1" applyBorder="1" applyAlignment="1" applyProtection="1">
      <alignment vertical="center"/>
    </xf>
    <xf numFmtId="0" fontId="72" fillId="61" borderId="0" xfId="116" applyFont="1" applyFill="1" applyBorder="1" applyAlignment="1" applyProtection="1">
      <alignment horizontal="center" vertical="center" wrapText="1"/>
    </xf>
    <xf numFmtId="0" fontId="96" fillId="61" borderId="0" xfId="0" applyFont="1" applyFill="1" applyBorder="1" applyAlignment="1" applyProtection="1">
      <alignment horizontal="center"/>
    </xf>
    <xf numFmtId="0" fontId="72" fillId="82" borderId="35" xfId="0" applyFont="1" applyFill="1" applyBorder="1" applyAlignment="1" applyProtection="1">
      <alignment horizontal="center" vertical="center" wrapText="1"/>
    </xf>
    <xf numFmtId="0" fontId="72" fillId="82" borderId="36" xfId="0" applyFont="1" applyFill="1" applyBorder="1" applyAlignment="1" applyProtection="1">
      <alignment horizontal="center" vertical="center" wrapText="1"/>
    </xf>
    <xf numFmtId="0" fontId="101" fillId="61" borderId="37" xfId="116" applyFont="1" applyFill="1" applyBorder="1" applyAlignment="1" applyProtection="1">
      <alignment vertical="center"/>
      <protection locked="0"/>
    </xf>
    <xf numFmtId="0" fontId="0" fillId="0" borderId="0" xfId="0" applyAlignment="1"/>
    <xf numFmtId="0" fontId="81" fillId="0" borderId="0" xfId="0" applyFont="1" applyAlignment="1">
      <alignment horizontal="center" vertical="center"/>
    </xf>
    <xf numFmtId="0" fontId="81" fillId="0" borderId="131" xfId="0" applyFont="1" applyBorder="1" applyAlignment="1">
      <alignment vertical="center"/>
    </xf>
    <xf numFmtId="0" fontId="81" fillId="0" borderId="0" xfId="0" applyFont="1" applyBorder="1" applyAlignment="1">
      <alignment vertical="center"/>
    </xf>
    <xf numFmtId="0" fontId="81" fillId="0" borderId="133" xfId="0" applyFont="1" applyBorder="1" applyAlignment="1">
      <alignment vertical="center"/>
    </xf>
    <xf numFmtId="0" fontId="81" fillId="0" borderId="139" xfId="0" applyFont="1" applyBorder="1" applyAlignment="1">
      <alignment vertical="center"/>
    </xf>
    <xf numFmtId="0" fontId="81" fillId="0" borderId="137" xfId="0" applyFont="1" applyBorder="1" applyAlignment="1">
      <alignment vertical="center"/>
    </xf>
    <xf numFmtId="0" fontId="81" fillId="0" borderId="135" xfId="0" applyFont="1" applyBorder="1" applyAlignment="1">
      <alignment vertical="center"/>
    </xf>
    <xf numFmtId="0" fontId="0" fillId="0" borderId="11" xfId="0" applyBorder="1"/>
    <xf numFmtId="0" fontId="76" fillId="53" borderId="11" xfId="0" applyFont="1" applyFill="1" applyBorder="1" applyAlignment="1">
      <alignment horizontal="center" vertical="center" wrapText="1"/>
    </xf>
    <xf numFmtId="0" fontId="76" fillId="88" borderId="11" xfId="0" applyFont="1" applyFill="1" applyBorder="1" applyAlignment="1">
      <alignment horizontal="center" vertical="center" wrapText="1"/>
    </xf>
    <xf numFmtId="0" fontId="76" fillId="51" borderId="11" xfId="0" applyFont="1" applyFill="1" applyBorder="1" applyAlignment="1">
      <alignment horizontal="center" vertical="center" wrapText="1"/>
    </xf>
    <xf numFmtId="0" fontId="76" fillId="69" borderId="11" xfId="0" applyFont="1" applyFill="1" applyBorder="1" applyAlignment="1">
      <alignment horizontal="center" vertical="center" wrapText="1"/>
    </xf>
    <xf numFmtId="0" fontId="76" fillId="0" borderId="0" xfId="0" applyFont="1" applyBorder="1" applyAlignment="1">
      <alignment horizontal="center" vertical="center" wrapText="1"/>
    </xf>
    <xf numFmtId="0" fontId="80" fillId="89" borderId="54" xfId="0" applyFont="1" applyFill="1" applyBorder="1" applyAlignment="1">
      <alignment horizontal="center" vertical="center"/>
    </xf>
    <xf numFmtId="0" fontId="80" fillId="53" borderId="54" xfId="0" applyFont="1" applyFill="1" applyBorder="1" applyAlignment="1">
      <alignment horizontal="center" vertical="center"/>
    </xf>
    <xf numFmtId="0" fontId="0" fillId="0" borderId="3" xfId="0" applyBorder="1"/>
    <xf numFmtId="0" fontId="76" fillId="0" borderId="44" xfId="0" applyFont="1" applyBorder="1" applyAlignment="1">
      <alignment horizontal="center" vertical="center" wrapText="1"/>
    </xf>
    <xf numFmtId="0" fontId="45" fillId="88" borderId="12" xfId="0" applyFont="1" applyFill="1" applyBorder="1" applyAlignment="1">
      <alignment horizontal="center" vertical="center"/>
    </xf>
    <xf numFmtId="0" fontId="45" fillId="88" borderId="64" xfId="0" applyFont="1" applyFill="1" applyBorder="1" applyAlignment="1">
      <alignment horizontal="center" vertical="center"/>
    </xf>
    <xf numFmtId="0" fontId="72" fillId="0" borderId="109" xfId="116" applyFont="1" applyBorder="1" applyAlignment="1" applyProtection="1">
      <alignment horizontal="center" vertical="center"/>
      <protection locked="0"/>
    </xf>
    <xf numFmtId="0" fontId="72" fillId="50" borderId="65" xfId="1" applyFont="1" applyFill="1" applyBorder="1" applyAlignment="1" applyProtection="1">
      <alignment horizontal="center" vertical="center" wrapText="1"/>
    </xf>
    <xf numFmtId="0" fontId="72" fillId="53" borderId="65" xfId="1" applyFont="1" applyFill="1" applyBorder="1" applyAlignment="1" applyProtection="1">
      <alignment horizontal="center" vertical="center" wrapText="1"/>
    </xf>
    <xf numFmtId="0" fontId="72" fillId="89" borderId="65" xfId="1" applyFont="1" applyFill="1" applyBorder="1" applyAlignment="1" applyProtection="1">
      <alignment horizontal="center" vertical="center" wrapText="1"/>
    </xf>
    <xf numFmtId="0" fontId="72" fillId="90" borderId="65" xfId="1" applyFont="1" applyFill="1" applyBorder="1" applyAlignment="1" applyProtection="1">
      <alignment horizontal="center" vertical="center" wrapText="1"/>
    </xf>
    <xf numFmtId="0" fontId="72" fillId="91" borderId="73" xfId="116" applyFont="1" applyFill="1" applyBorder="1" applyAlignment="1" applyProtection="1">
      <alignment horizontal="center" vertical="center" wrapText="1"/>
    </xf>
    <xf numFmtId="0" fontId="72" fillId="91" borderId="65" xfId="116" applyFont="1" applyFill="1" applyBorder="1" applyAlignment="1" applyProtection="1">
      <alignment horizontal="center" vertical="center" wrapText="1"/>
    </xf>
    <xf numFmtId="0" fontId="72" fillId="91" borderId="66" xfId="116" applyFont="1" applyFill="1" applyBorder="1" applyAlignment="1" applyProtection="1">
      <alignment horizontal="center" vertical="center" wrapText="1"/>
    </xf>
    <xf numFmtId="0" fontId="100" fillId="93" borderId="73" xfId="116" applyFont="1" applyFill="1" applyBorder="1" applyAlignment="1" applyProtection="1">
      <alignment horizontal="center" vertical="center" wrapText="1"/>
    </xf>
    <xf numFmtId="0" fontId="70" fillId="91" borderId="33" xfId="1" applyFont="1" applyFill="1" applyBorder="1" applyAlignment="1" applyProtection="1">
      <alignment horizontal="center" vertical="center" wrapText="1"/>
      <protection locked="0"/>
    </xf>
    <xf numFmtId="0" fontId="93" fillId="88" borderId="11" xfId="0" applyFont="1" applyFill="1" applyBorder="1" applyAlignment="1" applyProtection="1">
      <alignment horizontal="left" vertical="center" wrapText="1"/>
    </xf>
    <xf numFmtId="0" fontId="93" fillId="50" borderId="11" xfId="0" applyFont="1" applyFill="1" applyBorder="1" applyAlignment="1" applyProtection="1">
      <alignment horizontal="left" vertical="center" wrapText="1"/>
    </xf>
    <xf numFmtId="0" fontId="93" fillId="69" borderId="11" xfId="0" applyFont="1" applyFill="1" applyBorder="1" applyAlignment="1" applyProtection="1">
      <alignment horizontal="left" vertical="center" wrapText="1"/>
    </xf>
    <xf numFmtId="0" fontId="93" fillId="51" borderId="11" xfId="0" applyFont="1" applyFill="1" applyBorder="1" applyAlignment="1" applyProtection="1">
      <alignment horizontal="left" vertical="center" wrapText="1"/>
    </xf>
    <xf numFmtId="0" fontId="93" fillId="53" borderId="11" xfId="0" applyFont="1" applyFill="1" applyBorder="1" applyAlignment="1" applyProtection="1">
      <alignment horizontal="left" vertical="center" wrapText="1"/>
    </xf>
    <xf numFmtId="14" fontId="72" fillId="0" borderId="109" xfId="116" applyNumberFormat="1" applyFont="1" applyBorder="1" applyAlignment="1" applyProtection="1">
      <alignment horizontal="center" vertical="center"/>
      <protection locked="0"/>
    </xf>
    <xf numFmtId="0" fontId="72" fillId="61" borderId="0" xfId="116" applyFont="1" applyFill="1" applyBorder="1" applyAlignment="1" applyProtection="1">
      <alignment horizontal="center" vertical="center"/>
    </xf>
    <xf numFmtId="0" fontId="64" fillId="72" borderId="11" xfId="1" applyFont="1" applyFill="1" applyBorder="1" applyAlignment="1" applyProtection="1">
      <alignment vertical="center" wrapText="1"/>
      <protection locked="0"/>
    </xf>
    <xf numFmtId="0" fontId="64" fillId="72" borderId="65" xfId="1" applyFont="1" applyFill="1" applyBorder="1" applyAlignment="1" applyProtection="1">
      <alignment vertical="center" wrapText="1"/>
      <protection locked="0"/>
    </xf>
    <xf numFmtId="0" fontId="95" fillId="0" borderId="0" xfId="0" applyFont="1" applyProtection="1">
      <protection locked="0"/>
    </xf>
    <xf numFmtId="0" fontId="72" fillId="61" borderId="0" xfId="116" applyFont="1" applyFill="1" applyBorder="1" applyAlignment="1" applyProtection="1">
      <alignment vertical="center"/>
      <protection locked="0"/>
    </xf>
    <xf numFmtId="0" fontId="95" fillId="70" borderId="54" xfId="0" applyFont="1" applyFill="1" applyBorder="1" applyProtection="1">
      <protection locked="0"/>
    </xf>
    <xf numFmtId="0" fontId="95" fillId="70" borderId="11" xfId="0" applyFont="1" applyFill="1" applyBorder="1" applyProtection="1">
      <protection locked="0"/>
    </xf>
    <xf numFmtId="0" fontId="95" fillId="70" borderId="56" xfId="0" applyFont="1" applyFill="1" applyBorder="1" applyProtection="1">
      <protection locked="0"/>
    </xf>
    <xf numFmtId="0" fontId="72" fillId="81" borderId="45" xfId="0" applyFont="1" applyFill="1" applyBorder="1" applyAlignment="1" applyProtection="1">
      <alignment horizontal="center" vertical="center" wrapText="1"/>
    </xf>
    <xf numFmtId="0" fontId="72" fillId="81" borderId="37" xfId="0" applyFont="1" applyFill="1" applyBorder="1" applyAlignment="1" applyProtection="1">
      <alignment horizontal="center" vertical="center" wrapText="1"/>
    </xf>
    <xf numFmtId="0" fontId="72" fillId="81" borderId="36" xfId="0" applyFont="1" applyFill="1" applyBorder="1" applyAlignment="1" applyProtection="1">
      <alignment horizontal="center" vertical="center" wrapText="1"/>
    </xf>
    <xf numFmtId="0" fontId="72" fillId="61" borderId="8" xfId="116" applyFont="1" applyFill="1" applyBorder="1" applyAlignment="1" applyProtection="1">
      <alignment horizontal="center" vertical="center"/>
    </xf>
    <xf numFmtId="0" fontId="72" fillId="61" borderId="0" xfId="116" applyFont="1" applyFill="1" applyBorder="1" applyAlignment="1" applyProtection="1">
      <alignment horizontal="center" vertical="center"/>
    </xf>
    <xf numFmtId="0" fontId="70" fillId="91" borderId="11" xfId="1" applyFont="1" applyFill="1" applyBorder="1" applyAlignment="1" applyProtection="1">
      <alignment horizontal="center" vertical="center" wrapText="1"/>
    </xf>
    <xf numFmtId="0" fontId="64" fillId="74" borderId="33" xfId="1" applyFont="1" applyFill="1" applyBorder="1" applyAlignment="1" applyProtection="1">
      <alignment horizontal="center" vertical="center" wrapText="1"/>
      <protection locked="0"/>
    </xf>
    <xf numFmtId="0" fontId="64" fillId="74" borderId="33" xfId="1" applyFont="1" applyFill="1" applyBorder="1" applyAlignment="1" applyProtection="1">
      <alignment horizontal="center" vertical="center" wrapText="1"/>
      <protection locked="0"/>
    </xf>
    <xf numFmtId="0" fontId="70" fillId="91" borderId="3" xfId="1" applyFont="1" applyFill="1" applyBorder="1" applyAlignment="1" applyProtection="1">
      <alignment horizontal="center" vertical="center" wrapText="1"/>
      <protection locked="0"/>
    </xf>
    <xf numFmtId="0" fontId="70" fillId="91" borderId="64" xfId="1" applyFont="1" applyFill="1" applyBorder="1" applyAlignment="1" applyProtection="1">
      <alignment horizontal="center" vertical="center" wrapText="1"/>
      <protection locked="0"/>
    </xf>
    <xf numFmtId="0" fontId="67" fillId="91" borderId="3" xfId="1" applyFont="1" applyFill="1" applyBorder="1" applyAlignment="1" applyProtection="1">
      <alignment horizontal="center" vertical="center" wrapText="1"/>
      <protection locked="0"/>
    </xf>
    <xf numFmtId="0" fontId="64" fillId="72" borderId="33" xfId="1" applyFont="1" applyFill="1" applyBorder="1" applyAlignment="1" applyProtection="1">
      <alignment vertical="center" wrapText="1"/>
      <protection locked="0"/>
    </xf>
    <xf numFmtId="0" fontId="67" fillId="91" borderId="33" xfId="1" applyFont="1" applyFill="1" applyBorder="1" applyAlignment="1" applyProtection="1">
      <alignment horizontal="center" vertical="center" wrapText="1"/>
      <protection locked="0"/>
    </xf>
    <xf numFmtId="0" fontId="67" fillId="91" borderId="64" xfId="1" applyFont="1" applyFill="1" applyBorder="1" applyAlignment="1" applyProtection="1">
      <alignment horizontal="center" vertical="center" wrapText="1"/>
      <protection locked="0"/>
    </xf>
    <xf numFmtId="0" fontId="67" fillId="91" borderId="11" xfId="1" applyFont="1" applyFill="1" applyBorder="1" applyAlignment="1" applyProtection="1">
      <alignment horizontal="center" vertical="center" wrapText="1"/>
      <protection locked="0"/>
    </xf>
    <xf numFmtId="0" fontId="67" fillId="91" borderId="65" xfId="1" applyFont="1" applyFill="1" applyBorder="1" applyAlignment="1" applyProtection="1">
      <alignment horizontal="center" vertical="center" wrapText="1"/>
      <protection locked="0"/>
    </xf>
    <xf numFmtId="0" fontId="67" fillId="61" borderId="0" xfId="116" applyFont="1" applyFill="1" applyBorder="1" applyAlignment="1" applyProtection="1">
      <alignment vertical="center"/>
      <protection locked="0"/>
    </xf>
    <xf numFmtId="0" fontId="64" fillId="61" borderId="3" xfId="1" applyFont="1" applyFill="1" applyBorder="1" applyAlignment="1" applyProtection="1">
      <alignment horizontal="center" vertical="center" wrapText="1"/>
      <protection locked="0"/>
    </xf>
    <xf numFmtId="1" fontId="67" fillId="86" borderId="3" xfId="118" applyNumberFormat="1" applyFont="1" applyFill="1" applyBorder="1" applyAlignment="1" applyProtection="1">
      <alignment horizontal="center" vertical="center"/>
    </xf>
    <xf numFmtId="168" fontId="64" fillId="61" borderId="3" xfId="118" applyNumberFormat="1" applyFont="1" applyFill="1" applyBorder="1" applyAlignment="1" applyProtection="1">
      <alignment horizontal="center" vertical="center"/>
      <protection locked="0"/>
    </xf>
    <xf numFmtId="0" fontId="64" fillId="74" borderId="3" xfId="1" applyFont="1" applyFill="1" applyBorder="1" applyAlignment="1" applyProtection="1">
      <alignment horizontal="center" vertical="center" wrapText="1"/>
      <protection locked="0"/>
    </xf>
    <xf numFmtId="0" fontId="67" fillId="72" borderId="3" xfId="1" applyFont="1" applyFill="1" applyBorder="1" applyAlignment="1" applyProtection="1">
      <alignment horizontal="center" vertical="center" wrapText="1"/>
      <protection locked="0"/>
    </xf>
    <xf numFmtId="0" fontId="67" fillId="91" borderId="72" xfId="1" applyFont="1" applyFill="1" applyBorder="1" applyAlignment="1" applyProtection="1">
      <alignment horizontal="center" vertical="center" wrapText="1"/>
      <protection locked="0"/>
    </xf>
    <xf numFmtId="0" fontId="67" fillId="87" borderId="62" xfId="1" applyFont="1" applyFill="1" applyBorder="1" applyAlignment="1" applyProtection="1">
      <alignment horizontal="center" vertical="center" wrapText="1"/>
      <protection locked="0"/>
    </xf>
    <xf numFmtId="0" fontId="120" fillId="0" borderId="0" xfId="0" applyFont="1" applyProtection="1"/>
    <xf numFmtId="0" fontId="135" fillId="61" borderId="2" xfId="116" applyFont="1" applyFill="1" applyBorder="1" applyAlignment="1" applyProtection="1">
      <alignment horizontal="center" vertical="center" wrapText="1"/>
    </xf>
    <xf numFmtId="0" fontId="135" fillId="61" borderId="3" xfId="116" applyFont="1" applyFill="1" applyBorder="1" applyAlignment="1" applyProtection="1">
      <alignment horizontal="center" vertical="center" wrapText="1"/>
    </xf>
    <xf numFmtId="0" fontId="135" fillId="53" borderId="3" xfId="116" applyFont="1" applyFill="1" applyBorder="1" applyAlignment="1" applyProtection="1">
      <alignment horizontal="center" vertical="center" wrapText="1"/>
    </xf>
    <xf numFmtId="0" fontId="135" fillId="53" borderId="62" xfId="116" applyFont="1" applyFill="1" applyBorder="1" applyAlignment="1" applyProtection="1">
      <alignment horizontal="center" vertical="center" wrapText="1"/>
    </xf>
    <xf numFmtId="0" fontId="135" fillId="61" borderId="0" xfId="116" applyFont="1" applyFill="1" applyBorder="1" applyAlignment="1" applyProtection="1">
      <alignment horizontal="center" vertical="center"/>
    </xf>
    <xf numFmtId="0" fontId="136" fillId="61" borderId="0" xfId="116" applyFont="1" applyFill="1" applyBorder="1" applyAlignment="1" applyProtection="1">
      <alignment vertical="center"/>
      <protection locked="0"/>
    </xf>
    <xf numFmtId="0" fontId="135" fillId="61" borderId="0" xfId="116" applyFont="1" applyFill="1" applyBorder="1" applyAlignment="1" applyProtection="1">
      <alignment horizontal="center" vertical="center"/>
      <protection locked="0"/>
    </xf>
    <xf numFmtId="0" fontId="67" fillId="61" borderId="0" xfId="116" applyFont="1" applyFill="1" applyBorder="1" applyAlignment="1" applyProtection="1">
      <alignment horizontal="center" vertical="center"/>
      <protection locked="0"/>
    </xf>
    <xf numFmtId="0" fontId="65" fillId="70" borderId="2" xfId="0" applyFont="1" applyFill="1" applyBorder="1" applyProtection="1">
      <protection locked="0"/>
    </xf>
    <xf numFmtId="0" fontId="65" fillId="70" borderId="3" xfId="0" applyFont="1" applyFill="1" applyBorder="1" applyProtection="1">
      <protection locked="0"/>
    </xf>
    <xf numFmtId="0" fontId="65" fillId="70" borderId="62" xfId="0" applyFont="1" applyFill="1" applyBorder="1" applyProtection="1">
      <protection locked="0"/>
    </xf>
    <xf numFmtId="0" fontId="64" fillId="61" borderId="11" xfId="1" applyFont="1" applyFill="1" applyBorder="1" applyAlignment="1" applyProtection="1">
      <alignment horizontal="center" vertical="center" wrapText="1"/>
      <protection locked="0"/>
    </xf>
    <xf numFmtId="1" fontId="67" fillId="86" borderId="11" xfId="118" applyNumberFormat="1" applyFont="1" applyFill="1" applyBorder="1" applyAlignment="1" applyProtection="1">
      <alignment horizontal="center" vertical="center"/>
    </xf>
    <xf numFmtId="10" fontId="64" fillId="61" borderId="33" xfId="118" applyNumberFormat="1" applyFont="1" applyFill="1" applyBorder="1" applyAlignment="1" applyProtection="1">
      <alignment horizontal="center" vertical="center"/>
      <protection locked="0"/>
    </xf>
    <xf numFmtId="0" fontId="67" fillId="72" borderId="11" xfId="1" applyFont="1" applyFill="1" applyBorder="1" applyAlignment="1" applyProtection="1">
      <alignment horizontal="center" vertical="center" wrapText="1"/>
      <protection locked="0"/>
    </xf>
    <xf numFmtId="0" fontId="67" fillId="91" borderId="19" xfId="1" applyFont="1" applyFill="1" applyBorder="1" applyAlignment="1" applyProtection="1">
      <alignment horizontal="center" vertical="center" wrapText="1"/>
      <protection locked="0"/>
    </xf>
    <xf numFmtId="9" fontId="64" fillId="61" borderId="0" xfId="116" applyNumberFormat="1" applyFont="1" applyFill="1" applyBorder="1" applyAlignment="1" applyProtection="1">
      <alignment vertical="center"/>
    </xf>
    <xf numFmtId="0" fontId="135" fillId="61" borderId="54" xfId="116" applyFont="1" applyFill="1" applyBorder="1" applyAlignment="1" applyProtection="1">
      <alignment horizontal="center" vertical="center" wrapText="1"/>
    </xf>
    <xf numFmtId="0" fontId="135" fillId="61" borderId="11" xfId="116" applyFont="1" applyFill="1" applyBorder="1" applyAlignment="1" applyProtection="1">
      <alignment horizontal="center" vertical="center" wrapText="1"/>
    </xf>
    <xf numFmtId="0" fontId="135" fillId="88" borderId="11" xfId="116" applyFont="1" applyFill="1" applyBorder="1" applyAlignment="1" applyProtection="1">
      <alignment horizontal="center" vertical="center" wrapText="1"/>
    </xf>
    <xf numFmtId="0" fontId="135" fillId="53" borderId="11" xfId="116" applyFont="1" applyFill="1" applyBorder="1" applyAlignment="1" applyProtection="1">
      <alignment horizontal="center" vertical="center" wrapText="1"/>
    </xf>
    <xf numFmtId="0" fontId="135" fillId="53" borderId="56" xfId="116" applyFont="1" applyFill="1" applyBorder="1" applyAlignment="1" applyProtection="1">
      <alignment horizontal="center" vertical="center" wrapText="1"/>
    </xf>
    <xf numFmtId="0" fontId="65" fillId="70" borderId="54" xfId="0" applyFont="1" applyFill="1" applyBorder="1" applyProtection="1">
      <protection locked="0"/>
    </xf>
    <xf numFmtId="0" fontId="65" fillId="70" borderId="11" xfId="0" applyFont="1" applyFill="1" applyBorder="1" applyProtection="1">
      <protection locked="0"/>
    </xf>
    <xf numFmtId="0" fontId="65" fillId="70" borderId="56" xfId="0" applyFont="1" applyFill="1" applyBorder="1" applyProtection="1">
      <protection locked="0"/>
    </xf>
    <xf numFmtId="168" fontId="64" fillId="61" borderId="33" xfId="118" applyNumberFormat="1" applyFont="1" applyFill="1" applyBorder="1" applyAlignment="1" applyProtection="1">
      <alignment horizontal="center" vertical="center"/>
      <protection locked="0"/>
    </xf>
    <xf numFmtId="0" fontId="67" fillId="91" borderId="13" xfId="1" applyFont="1" applyFill="1" applyBorder="1" applyAlignment="1" applyProtection="1">
      <alignment horizontal="center" vertical="center" wrapText="1"/>
      <protection locked="0"/>
    </xf>
    <xf numFmtId="0" fontId="67" fillId="87" borderId="56" xfId="1" applyFont="1" applyFill="1" applyBorder="1" applyAlignment="1" applyProtection="1">
      <alignment horizontal="center" vertical="center" wrapText="1"/>
      <protection locked="0"/>
    </xf>
    <xf numFmtId="0" fontId="135" fillId="51" borderId="11" xfId="116" applyFont="1" applyFill="1" applyBorder="1" applyAlignment="1" applyProtection="1">
      <alignment horizontal="center" vertical="center" wrapText="1"/>
    </xf>
    <xf numFmtId="0" fontId="64" fillId="61" borderId="65" xfId="1" applyFont="1" applyFill="1" applyBorder="1" applyAlignment="1" applyProtection="1">
      <alignment horizontal="center" vertical="center" wrapText="1"/>
      <protection locked="0"/>
    </xf>
    <xf numFmtId="1" fontId="67" fillId="86" borderId="65" xfId="118" applyNumberFormat="1" applyFont="1" applyFill="1" applyBorder="1" applyAlignment="1" applyProtection="1">
      <alignment horizontal="center" vertical="center"/>
    </xf>
    <xf numFmtId="168" fontId="64" fillId="61" borderId="64" xfId="118" applyNumberFormat="1" applyFont="1" applyFill="1" applyBorder="1" applyAlignment="1" applyProtection="1">
      <alignment horizontal="center" vertical="center"/>
      <protection locked="0"/>
    </xf>
    <xf numFmtId="0" fontId="64" fillId="74" borderId="64" xfId="1" applyFont="1" applyFill="1" applyBorder="1" applyAlignment="1" applyProtection="1">
      <alignment horizontal="center" vertical="center" wrapText="1"/>
      <protection locked="0"/>
    </xf>
    <xf numFmtId="0" fontId="67" fillId="72" borderId="65" xfId="1" applyFont="1" applyFill="1" applyBorder="1" applyAlignment="1" applyProtection="1">
      <alignment vertical="center" wrapText="1"/>
      <protection locked="0"/>
    </xf>
    <xf numFmtId="0" fontId="67" fillId="91" borderId="74" xfId="1" applyFont="1" applyFill="1" applyBorder="1" applyAlignment="1" applyProtection="1">
      <alignment vertical="center" wrapText="1"/>
      <protection locked="0"/>
    </xf>
    <xf numFmtId="0" fontId="67" fillId="87" borderId="66" xfId="1" applyFont="1" applyFill="1" applyBorder="1" applyAlignment="1" applyProtection="1">
      <alignment vertical="center" wrapText="1"/>
      <protection locked="0"/>
    </xf>
    <xf numFmtId="0" fontId="135" fillId="61" borderId="73" xfId="116" applyFont="1" applyFill="1" applyBorder="1" applyAlignment="1" applyProtection="1">
      <alignment horizontal="center" vertical="center" wrapText="1"/>
    </xf>
    <xf numFmtId="0" fontId="135" fillId="61" borderId="65" xfId="116" applyFont="1" applyFill="1" applyBorder="1" applyAlignment="1" applyProtection="1">
      <alignment horizontal="center" vertical="center" wrapText="1"/>
    </xf>
    <xf numFmtId="0" fontId="135" fillId="51" borderId="65" xfId="116" applyFont="1" applyFill="1" applyBorder="1" applyAlignment="1" applyProtection="1">
      <alignment horizontal="center" vertical="center" wrapText="1"/>
    </xf>
    <xf numFmtId="0" fontId="135" fillId="88" borderId="65" xfId="116" applyFont="1" applyFill="1" applyBorder="1" applyAlignment="1" applyProtection="1">
      <alignment horizontal="center" vertical="center" wrapText="1"/>
    </xf>
    <xf numFmtId="0" fontId="135" fillId="53" borderId="66" xfId="116" applyFont="1" applyFill="1" applyBorder="1" applyAlignment="1" applyProtection="1">
      <alignment horizontal="center" vertical="center" wrapText="1"/>
    </xf>
    <xf numFmtId="0" fontId="136" fillId="61" borderId="37" xfId="116" applyFont="1" applyFill="1" applyBorder="1" applyAlignment="1" applyProtection="1">
      <alignment vertical="center"/>
      <protection locked="0"/>
    </xf>
    <xf numFmtId="0" fontId="65" fillId="70" borderId="73" xfId="0" applyFont="1" applyFill="1" applyBorder="1" applyProtection="1">
      <protection locked="0"/>
    </xf>
    <xf numFmtId="0" fontId="65" fillId="70" borderId="65" xfId="0" applyFont="1" applyFill="1" applyBorder="1" applyProtection="1">
      <protection locked="0"/>
    </xf>
    <xf numFmtId="0" fontId="65" fillId="70" borderId="66" xfId="0" applyFont="1" applyFill="1" applyBorder="1" applyProtection="1">
      <protection locked="0"/>
    </xf>
    <xf numFmtId="0" fontId="120" fillId="91" borderId="33" xfId="1" applyFont="1" applyFill="1" applyBorder="1" applyAlignment="1" applyProtection="1">
      <alignment horizontal="center" vertical="center" wrapText="1"/>
      <protection locked="0"/>
    </xf>
    <xf numFmtId="0" fontId="120" fillId="61" borderId="0" xfId="116" applyFont="1" applyFill="1" applyBorder="1" applyAlignment="1" applyProtection="1">
      <alignment vertical="center"/>
      <protection locked="0"/>
    </xf>
    <xf numFmtId="0" fontId="67" fillId="72" borderId="33" xfId="1" applyFont="1" applyFill="1" applyBorder="1" applyAlignment="1" applyProtection="1">
      <alignment horizontal="center" vertical="center" wrapText="1"/>
      <protection locked="0"/>
    </xf>
    <xf numFmtId="0" fontId="67" fillId="87" borderId="78" xfId="1" applyFont="1" applyFill="1" applyBorder="1" applyAlignment="1" applyProtection="1">
      <alignment horizontal="center" vertical="center" wrapText="1"/>
      <protection locked="0"/>
    </xf>
    <xf numFmtId="0" fontId="63" fillId="72" borderId="11" xfId="1" applyFont="1" applyFill="1" applyBorder="1" applyAlignment="1" applyProtection="1">
      <alignment vertical="center" wrapText="1"/>
      <protection locked="0"/>
    </xf>
    <xf numFmtId="0" fontId="63" fillId="61" borderId="11" xfId="1" applyFont="1" applyFill="1" applyBorder="1" applyAlignment="1" applyProtection="1">
      <alignment horizontal="center" vertical="center" wrapText="1"/>
      <protection locked="0"/>
    </xf>
    <xf numFmtId="0" fontId="63" fillId="72" borderId="65" xfId="1" applyFont="1" applyFill="1" applyBorder="1" applyAlignment="1" applyProtection="1">
      <alignment vertical="center" wrapText="1"/>
      <protection locked="0"/>
    </xf>
    <xf numFmtId="0" fontId="63" fillId="61" borderId="65" xfId="1" applyFont="1" applyFill="1" applyBorder="1" applyAlignment="1" applyProtection="1">
      <alignment horizontal="center" vertical="center" wrapText="1"/>
      <protection locked="0"/>
    </xf>
    <xf numFmtId="0" fontId="67" fillId="87" borderId="66" xfId="1" applyFont="1" applyFill="1" applyBorder="1" applyAlignment="1" applyProtection="1">
      <alignment horizontal="center" vertical="center" wrapText="1"/>
      <protection locked="0"/>
    </xf>
    <xf numFmtId="0" fontId="63" fillId="72" borderId="3" xfId="1" applyFont="1" applyFill="1" applyBorder="1" applyAlignment="1" applyProtection="1">
      <alignment vertical="center" wrapText="1"/>
      <protection locked="0"/>
    </xf>
    <xf numFmtId="0" fontId="120" fillId="91" borderId="3" xfId="1" applyFont="1" applyFill="1" applyBorder="1" applyAlignment="1" applyProtection="1">
      <alignment horizontal="center" vertical="center" wrapText="1"/>
      <protection locked="0"/>
    </xf>
    <xf numFmtId="0" fontId="120" fillId="91" borderId="64" xfId="1" applyFont="1" applyFill="1" applyBorder="1" applyAlignment="1" applyProtection="1">
      <alignment horizontal="center" vertical="center" wrapText="1"/>
      <protection locked="0"/>
    </xf>
    <xf numFmtId="0" fontId="63" fillId="61" borderId="3" xfId="1" applyFont="1" applyFill="1" applyBorder="1" applyAlignment="1" applyProtection="1">
      <alignment horizontal="center" vertical="center" wrapText="1"/>
      <protection locked="0"/>
    </xf>
    <xf numFmtId="0" fontId="67" fillId="91" borderId="74" xfId="1" applyFont="1" applyFill="1" applyBorder="1" applyAlignment="1" applyProtection="1">
      <alignment horizontal="center" vertical="center" wrapText="1"/>
      <protection locked="0"/>
    </xf>
    <xf numFmtId="1" fontId="67" fillId="86" borderId="62" xfId="118" applyNumberFormat="1" applyFont="1" applyFill="1" applyBorder="1" applyAlignment="1" applyProtection="1">
      <alignment horizontal="center" vertical="center"/>
    </xf>
    <xf numFmtId="168" fontId="137" fillId="61" borderId="61" xfId="118" applyNumberFormat="1" applyFont="1" applyFill="1" applyBorder="1" applyAlignment="1" applyProtection="1">
      <alignment horizontal="center" vertical="center"/>
      <protection locked="0"/>
    </xf>
    <xf numFmtId="0" fontId="64" fillId="61" borderId="0" xfId="116" applyFont="1" applyFill="1" applyBorder="1" applyAlignment="1" applyProtection="1">
      <alignment vertical="center"/>
      <protection locked="0"/>
    </xf>
    <xf numFmtId="1" fontId="67" fillId="86" borderId="56" xfId="118" applyNumberFormat="1" applyFont="1" applyFill="1" applyBorder="1" applyAlignment="1" applyProtection="1">
      <alignment horizontal="center" vertical="center"/>
    </xf>
    <xf numFmtId="168" fontId="64" fillId="61" borderId="21" xfId="118" applyNumberFormat="1" applyFont="1" applyFill="1" applyBorder="1" applyAlignment="1" applyProtection="1">
      <alignment horizontal="center" vertical="center"/>
      <protection locked="0"/>
    </xf>
    <xf numFmtId="0" fontId="64" fillId="61" borderId="54" xfId="116" applyFont="1" applyFill="1" applyBorder="1" applyAlignment="1" applyProtection="1">
      <alignment horizontal="center" vertical="center" wrapText="1"/>
    </xf>
    <xf numFmtId="0" fontId="64" fillId="61" borderId="11" xfId="116" applyFont="1" applyFill="1" applyBorder="1" applyAlignment="1" applyProtection="1">
      <alignment horizontal="center" vertical="center" wrapText="1"/>
    </xf>
    <xf numFmtId="0" fontId="64" fillId="88" borderId="11" xfId="116" applyFont="1" applyFill="1" applyBorder="1" applyAlignment="1" applyProtection="1">
      <alignment horizontal="center" vertical="center" wrapText="1"/>
    </xf>
    <xf numFmtId="0" fontId="64" fillId="53" borderId="11" xfId="116" applyFont="1" applyFill="1" applyBorder="1" applyAlignment="1" applyProtection="1">
      <alignment horizontal="center" vertical="center" wrapText="1"/>
    </xf>
    <xf numFmtId="0" fontId="64" fillId="53" borderId="56" xfId="116" applyFont="1" applyFill="1" applyBorder="1" applyAlignment="1" applyProtection="1">
      <alignment horizontal="center" vertical="center" wrapText="1"/>
    </xf>
    <xf numFmtId="168" fontId="64" fillId="61" borderId="75" xfId="118" applyNumberFormat="1" applyFont="1" applyFill="1" applyBorder="1" applyAlignment="1" applyProtection="1">
      <alignment horizontal="center" vertical="center"/>
      <protection locked="0"/>
    </xf>
    <xf numFmtId="1" fontId="67" fillId="86" borderId="66" xfId="118" applyNumberFormat="1" applyFont="1" applyFill="1" applyBorder="1" applyAlignment="1" applyProtection="1">
      <alignment horizontal="center" vertical="center"/>
    </xf>
    <xf numFmtId="168" fontId="64" fillId="61" borderId="61" xfId="118" applyNumberFormat="1" applyFont="1" applyFill="1" applyBorder="1" applyAlignment="1" applyProtection="1">
      <alignment horizontal="center" vertical="center"/>
      <protection locked="0"/>
    </xf>
    <xf numFmtId="0" fontId="100" fillId="93" borderId="194" xfId="116" applyFont="1" applyFill="1" applyBorder="1" applyAlignment="1" applyProtection="1">
      <alignment horizontal="center" vertical="center" wrapText="1"/>
    </xf>
    <xf numFmtId="0" fontId="100" fillId="93" borderId="66" xfId="116" applyFont="1" applyFill="1" applyBorder="1" applyAlignment="1" applyProtection="1">
      <alignment horizontal="center" vertical="center" wrapText="1"/>
    </xf>
    <xf numFmtId="0" fontId="64" fillId="74" borderId="3" xfId="1" applyFont="1" applyFill="1" applyBorder="1" applyAlignment="1" applyProtection="1">
      <alignment horizontal="center" vertical="center" wrapText="1"/>
      <protection locked="0"/>
    </xf>
    <xf numFmtId="0" fontId="64" fillId="74" borderId="33" xfId="1" applyFont="1" applyFill="1" applyBorder="1" applyAlignment="1" applyProtection="1">
      <alignment horizontal="center" vertical="center" wrapText="1"/>
      <protection locked="0"/>
    </xf>
    <xf numFmtId="0" fontId="68" fillId="86" borderId="2" xfId="1" applyFont="1" applyFill="1" applyBorder="1" applyAlignment="1" applyProtection="1">
      <alignment horizontal="justify" vertical="center" wrapText="1"/>
      <protection locked="0"/>
    </xf>
    <xf numFmtId="0" fontId="68" fillId="86" borderId="54" xfId="1" applyFont="1" applyFill="1" applyBorder="1" applyAlignment="1" applyProtection="1">
      <alignment horizontal="justify" vertical="center" wrapText="1"/>
      <protection locked="0"/>
    </xf>
    <xf numFmtId="0" fontId="68" fillId="86" borderId="73" xfId="1" applyFont="1" applyFill="1" applyBorder="1" applyAlignment="1" applyProtection="1">
      <alignment horizontal="justify" vertical="center" wrapText="1"/>
      <protection locked="0"/>
    </xf>
    <xf numFmtId="0" fontId="63" fillId="67" borderId="3" xfId="1" applyFont="1" applyFill="1" applyBorder="1" applyAlignment="1" applyProtection="1">
      <alignment horizontal="left" vertical="center" wrapText="1"/>
      <protection locked="0"/>
    </xf>
    <xf numFmtId="0" fontId="63" fillId="67" borderId="11" xfId="1" applyFont="1" applyFill="1" applyBorder="1" applyAlignment="1" applyProtection="1">
      <alignment horizontal="left" vertical="center" wrapText="1"/>
      <protection locked="0"/>
    </xf>
    <xf numFmtId="0" fontId="63" fillId="67" borderId="65" xfId="1" applyFont="1" applyFill="1" applyBorder="1" applyAlignment="1" applyProtection="1">
      <alignment horizontal="left" vertical="center" wrapText="1"/>
      <protection locked="0"/>
    </xf>
    <xf numFmtId="0" fontId="123" fillId="94" borderId="180" xfId="0" applyFont="1" applyFill="1" applyBorder="1" applyAlignment="1">
      <alignment horizontal="center" vertical="center" textRotation="255"/>
    </xf>
    <xf numFmtId="0" fontId="123" fillId="94" borderId="181" xfId="0" applyFont="1" applyFill="1" applyBorder="1" applyAlignment="1">
      <alignment horizontal="center" vertical="center" textRotation="255"/>
    </xf>
    <xf numFmtId="0" fontId="117" fillId="94" borderId="127" xfId="0" applyFont="1" applyFill="1" applyBorder="1" applyAlignment="1">
      <alignment vertical="center" wrapText="1"/>
    </xf>
    <xf numFmtId="0" fontId="117" fillId="94" borderId="179" xfId="0" applyFont="1" applyFill="1" applyBorder="1" applyAlignment="1">
      <alignment vertical="center" wrapText="1"/>
    </xf>
    <xf numFmtId="0" fontId="123" fillId="94" borderId="183" xfId="0" applyFont="1" applyFill="1" applyBorder="1" applyAlignment="1">
      <alignment horizontal="center" vertical="center" textRotation="255"/>
    </xf>
    <xf numFmtId="0" fontId="123" fillId="94" borderId="185" xfId="0" applyFont="1" applyFill="1" applyBorder="1" applyAlignment="1">
      <alignment horizontal="center" vertical="center" textRotation="255"/>
    </xf>
    <xf numFmtId="0" fontId="123" fillId="94" borderId="186" xfId="0" applyFont="1" applyFill="1" applyBorder="1" applyAlignment="1">
      <alignment horizontal="center" vertical="center" textRotation="255"/>
    </xf>
    <xf numFmtId="0" fontId="63" fillId="85" borderId="16" xfId="0" applyFont="1" applyFill="1" applyBorder="1" applyAlignment="1">
      <alignment horizontal="center" vertical="center" wrapText="1"/>
    </xf>
    <xf numFmtId="0" fontId="63" fillId="85" borderId="15" xfId="0" applyFont="1" applyFill="1" applyBorder="1" applyAlignment="1">
      <alignment horizontal="center" vertical="center" wrapText="1"/>
    </xf>
    <xf numFmtId="0" fontId="63" fillId="85" borderId="1" xfId="0" applyFont="1" applyFill="1" applyBorder="1" applyAlignment="1">
      <alignment horizontal="center" vertical="center" wrapText="1"/>
    </xf>
    <xf numFmtId="0" fontId="63" fillId="85" borderId="0" xfId="0" applyFont="1" applyFill="1" applyBorder="1" applyAlignment="1">
      <alignment horizontal="center" vertical="center" wrapText="1"/>
    </xf>
    <xf numFmtId="0" fontId="120" fillId="94" borderId="127" xfId="0" applyFont="1" applyFill="1" applyBorder="1" applyAlignment="1">
      <alignment horizontal="left" vertical="center" wrapText="1"/>
    </xf>
    <xf numFmtId="0" fontId="114" fillId="94" borderId="127" xfId="0" applyFont="1" applyFill="1" applyBorder="1" applyAlignment="1">
      <alignment horizontal="left" vertical="center" wrapText="1"/>
    </xf>
    <xf numFmtId="0" fontId="114" fillId="94" borderId="179" xfId="0" applyFont="1" applyFill="1" applyBorder="1" applyAlignment="1">
      <alignment horizontal="left" vertical="center" wrapText="1"/>
    </xf>
    <xf numFmtId="0" fontId="64" fillId="72" borderId="13" xfId="0" applyFont="1" applyFill="1" applyBorder="1" applyAlignment="1">
      <alignment vertical="center" wrapText="1"/>
    </xf>
    <xf numFmtId="0" fontId="64" fillId="72" borderId="57" xfId="0" applyFont="1" applyFill="1" applyBorder="1" applyAlignment="1">
      <alignment vertical="center" wrapText="1"/>
    </xf>
    <xf numFmtId="0" fontId="64" fillId="72" borderId="184" xfId="0" applyFont="1" applyFill="1" applyBorder="1" applyAlignment="1">
      <alignment vertical="center" wrapText="1"/>
    </xf>
    <xf numFmtId="0" fontId="63" fillId="85" borderId="57" xfId="0" applyFont="1" applyFill="1" applyBorder="1" applyAlignment="1">
      <alignment horizontal="left" vertical="center" wrapText="1"/>
    </xf>
    <xf numFmtId="0" fontId="63" fillId="85" borderId="184" xfId="0" applyFont="1" applyFill="1" applyBorder="1" applyAlignment="1">
      <alignment horizontal="left" vertical="center" wrapText="1"/>
    </xf>
    <xf numFmtId="0" fontId="63" fillId="83" borderId="13" xfId="0" applyFont="1" applyFill="1" applyBorder="1" applyAlignment="1">
      <alignment horizontal="left" vertical="center" wrapText="1"/>
    </xf>
    <xf numFmtId="0" fontId="63" fillId="83" borderId="57" xfId="0" applyFont="1" applyFill="1" applyBorder="1" applyAlignment="1">
      <alignment horizontal="left" vertical="center" wrapText="1"/>
    </xf>
    <xf numFmtId="0" fontId="63" fillId="83" borderId="184" xfId="0" applyFont="1" applyFill="1" applyBorder="1" applyAlignment="1">
      <alignment horizontal="left" vertical="center" wrapText="1"/>
    </xf>
    <xf numFmtId="0" fontId="114" fillId="94" borderId="127" xfId="0" applyFont="1" applyFill="1" applyBorder="1" applyAlignment="1">
      <alignment vertical="center" wrapText="1"/>
    </xf>
    <xf numFmtId="0" fontId="114" fillId="94" borderId="179" xfId="0" applyFont="1" applyFill="1" applyBorder="1" applyAlignment="1">
      <alignment vertical="center" wrapText="1"/>
    </xf>
    <xf numFmtId="0" fontId="118" fillId="96" borderId="132" xfId="0" applyFont="1" applyFill="1" applyBorder="1" applyAlignment="1">
      <alignment horizontal="center" vertical="center" wrapText="1"/>
    </xf>
    <xf numFmtId="0" fontId="118" fillId="96" borderId="131" xfId="0" applyFont="1" applyFill="1" applyBorder="1" applyAlignment="1">
      <alignment horizontal="center" vertical="center" wrapText="1"/>
    </xf>
    <xf numFmtId="0" fontId="118" fillId="96" borderId="137" xfId="0" applyFont="1" applyFill="1" applyBorder="1" applyAlignment="1">
      <alignment horizontal="center" vertical="center" wrapText="1"/>
    </xf>
    <xf numFmtId="0" fontId="118" fillId="96" borderId="133" xfId="0" applyFont="1" applyFill="1" applyBorder="1" applyAlignment="1">
      <alignment horizontal="center" vertical="center" wrapText="1"/>
    </xf>
    <xf numFmtId="0" fontId="118" fillId="96" borderId="0" xfId="0" applyFont="1" applyFill="1" applyBorder="1" applyAlignment="1">
      <alignment horizontal="center" vertical="center" wrapText="1"/>
    </xf>
    <xf numFmtId="0" fontId="118" fillId="96" borderId="138" xfId="0" applyFont="1" applyFill="1" applyBorder="1" applyAlignment="1">
      <alignment horizontal="center" vertical="center" wrapText="1"/>
    </xf>
    <xf numFmtId="0" fontId="118" fillId="96" borderId="134" xfId="0" applyFont="1" applyFill="1" applyBorder="1" applyAlignment="1">
      <alignment horizontal="center" vertical="center" wrapText="1"/>
    </xf>
    <xf numFmtId="0" fontId="118" fillId="96" borderId="135" xfId="0" applyFont="1" applyFill="1" applyBorder="1" applyAlignment="1">
      <alignment horizontal="center" vertical="center" wrapText="1"/>
    </xf>
    <xf numFmtId="0" fontId="118" fillId="96" borderId="139" xfId="0" applyFont="1" applyFill="1" applyBorder="1" applyAlignment="1">
      <alignment horizontal="center" vertical="center" wrapText="1"/>
    </xf>
    <xf numFmtId="0" fontId="118" fillId="96" borderId="136" xfId="0" applyFont="1" applyFill="1" applyBorder="1" applyAlignment="1">
      <alignment horizontal="center" vertical="center" wrapText="1"/>
    </xf>
    <xf numFmtId="0" fontId="114" fillId="94" borderId="147" xfId="0" applyFont="1" applyFill="1" applyBorder="1" applyAlignment="1">
      <alignment horizontal="left" vertical="center" wrapText="1"/>
    </xf>
    <xf numFmtId="0" fontId="114" fillId="94" borderId="141" xfId="0" applyFont="1" applyFill="1" applyBorder="1" applyAlignment="1">
      <alignment horizontal="left" vertical="center" wrapText="1"/>
    </xf>
    <xf numFmtId="0" fontId="114" fillId="94" borderId="148" xfId="0" applyFont="1" applyFill="1" applyBorder="1" applyAlignment="1">
      <alignment horizontal="left" vertical="center" wrapText="1"/>
    </xf>
    <xf numFmtId="0" fontId="114" fillId="94" borderId="149" xfId="0" applyFont="1" applyFill="1" applyBorder="1" applyAlignment="1">
      <alignment horizontal="left" vertical="center" wrapText="1"/>
    </xf>
    <xf numFmtId="0" fontId="114" fillId="94" borderId="0" xfId="0" applyFont="1" applyFill="1" applyBorder="1" applyAlignment="1">
      <alignment horizontal="left" vertical="center" wrapText="1"/>
    </xf>
    <xf numFmtId="0" fontId="114" fillId="94" borderId="125" xfId="0" applyFont="1" applyFill="1" applyBorder="1" applyAlignment="1">
      <alignment horizontal="left" vertical="center" wrapText="1"/>
    </xf>
    <xf numFmtId="0" fontId="114" fillId="94" borderId="150" xfId="0" applyFont="1" applyFill="1" applyBorder="1" applyAlignment="1">
      <alignment horizontal="left" vertical="center" wrapText="1"/>
    </xf>
    <xf numFmtId="0" fontId="114" fillId="94" borderId="189" xfId="0" applyFont="1" applyFill="1" applyBorder="1" applyAlignment="1">
      <alignment horizontal="left" vertical="center" wrapText="1"/>
    </xf>
    <xf numFmtId="0" fontId="114" fillId="94" borderId="128" xfId="0" applyFont="1" applyFill="1" applyBorder="1" applyAlignment="1">
      <alignment horizontal="left" vertical="center" wrapText="1"/>
    </xf>
    <xf numFmtId="0" fontId="114" fillId="94" borderId="151" xfId="0" applyFont="1" applyFill="1" applyBorder="1" applyAlignment="1">
      <alignment horizontal="left" vertical="center" wrapText="1"/>
    </xf>
    <xf numFmtId="0" fontId="114" fillId="94" borderId="140" xfId="0" applyFont="1" applyFill="1" applyBorder="1" applyAlignment="1">
      <alignment horizontal="left" vertical="center" wrapText="1"/>
    </xf>
    <xf numFmtId="0" fontId="114" fillId="94" borderId="182" xfId="0" applyFont="1" applyFill="1" applyBorder="1" applyAlignment="1">
      <alignment horizontal="left" vertical="center" wrapText="1"/>
    </xf>
    <xf numFmtId="0" fontId="117" fillId="94" borderId="127" xfId="0" applyFont="1" applyFill="1" applyBorder="1" applyAlignment="1">
      <alignment horizontal="left" vertical="center" wrapText="1"/>
    </xf>
    <xf numFmtId="0" fontId="117" fillId="94" borderId="179" xfId="0" applyFont="1" applyFill="1" applyBorder="1" applyAlignment="1">
      <alignment horizontal="left" vertical="center" wrapText="1"/>
    </xf>
    <xf numFmtId="0" fontId="121" fillId="94" borderId="178" xfId="0" applyFont="1" applyFill="1" applyBorder="1" applyAlignment="1">
      <alignment horizontal="center" vertical="center" textRotation="255"/>
    </xf>
    <xf numFmtId="0" fontId="63" fillId="84" borderId="165" xfId="0" applyFont="1" applyFill="1" applyBorder="1" applyAlignment="1">
      <alignment vertical="center" wrapText="1"/>
    </xf>
    <xf numFmtId="0" fontId="63" fillId="84" borderId="187" xfId="0" applyFont="1" applyFill="1" applyBorder="1" applyAlignment="1">
      <alignment vertical="center" wrapText="1"/>
    </xf>
    <xf numFmtId="0" fontId="63" fillId="84" borderId="188" xfId="0" applyFont="1" applyFill="1" applyBorder="1" applyAlignment="1">
      <alignment vertical="center" wrapText="1"/>
    </xf>
    <xf numFmtId="0" fontId="63" fillId="84" borderId="13" xfId="0" applyFont="1" applyFill="1" applyBorder="1" applyAlignment="1">
      <alignment vertical="center" wrapText="1"/>
    </xf>
    <xf numFmtId="0" fontId="63" fillId="84" borderId="57" xfId="0" applyFont="1" applyFill="1" applyBorder="1" applyAlignment="1">
      <alignment vertical="center" wrapText="1"/>
    </xf>
    <xf numFmtId="0" fontId="63" fillId="84" borderId="184" xfId="0" applyFont="1" applyFill="1" applyBorder="1" applyAlignment="1">
      <alignment vertical="center" wrapText="1"/>
    </xf>
    <xf numFmtId="0" fontId="66" fillId="83" borderId="13" xfId="0" applyFont="1" applyFill="1" applyBorder="1" applyAlignment="1">
      <alignment vertical="center" wrapText="1"/>
    </xf>
    <xf numFmtId="0" fontId="99" fillId="83" borderId="57" xfId="0" applyFont="1" applyFill="1" applyBorder="1" applyAlignment="1">
      <alignment vertical="center" wrapText="1"/>
    </xf>
    <xf numFmtId="0" fontId="99" fillId="83" borderId="184" xfId="0" applyFont="1" applyFill="1" applyBorder="1" applyAlignment="1">
      <alignment vertical="center" wrapText="1"/>
    </xf>
    <xf numFmtId="0" fontId="63" fillId="83" borderId="13" xfId="0" applyFont="1" applyFill="1" applyBorder="1" applyAlignment="1">
      <alignment vertical="center" wrapText="1"/>
    </xf>
    <xf numFmtId="0" fontId="63" fillId="83" borderId="57" xfId="0" applyFont="1" applyFill="1" applyBorder="1" applyAlignment="1">
      <alignment vertical="center" wrapText="1"/>
    </xf>
    <xf numFmtId="0" fontId="63" fillId="83" borderId="184" xfId="0" applyFont="1" applyFill="1" applyBorder="1" applyAlignment="1">
      <alignment vertical="center" wrapText="1"/>
    </xf>
    <xf numFmtId="0" fontId="94" fillId="83" borderId="13" xfId="0" applyFont="1" applyFill="1" applyBorder="1" applyAlignment="1">
      <alignment vertical="center" wrapText="1"/>
    </xf>
    <xf numFmtId="0" fontId="94" fillId="83" borderId="57" xfId="0" applyFont="1" applyFill="1" applyBorder="1" applyAlignment="1">
      <alignment vertical="center" wrapText="1"/>
    </xf>
    <xf numFmtId="0" fontId="94" fillId="83" borderId="184" xfId="0" applyFont="1" applyFill="1" applyBorder="1" applyAlignment="1">
      <alignment vertical="center" wrapText="1"/>
    </xf>
    <xf numFmtId="0" fontId="63" fillId="85" borderId="13" xfId="0" applyFont="1" applyFill="1" applyBorder="1" applyAlignment="1">
      <alignment vertical="center" wrapText="1"/>
    </xf>
    <xf numFmtId="0" fontId="63" fillId="85" borderId="57" xfId="0" applyFont="1" applyFill="1" applyBorder="1" applyAlignment="1">
      <alignment vertical="center" wrapText="1"/>
    </xf>
    <xf numFmtId="0" fontId="63" fillId="85" borderId="15" xfId="0" applyFont="1" applyFill="1" applyBorder="1" applyAlignment="1">
      <alignment vertical="center" wrapText="1"/>
    </xf>
    <xf numFmtId="0" fontId="63" fillId="85" borderId="184" xfId="0" applyFont="1" applyFill="1" applyBorder="1" applyAlignment="1">
      <alignment vertical="center" wrapText="1"/>
    </xf>
    <xf numFmtId="0" fontId="64" fillId="83" borderId="16" xfId="0" applyFont="1" applyFill="1" applyBorder="1" applyAlignment="1">
      <alignment horizontal="left" vertical="center" wrapText="1"/>
    </xf>
    <xf numFmtId="0" fontId="64" fillId="83" borderId="15" xfId="0" applyFont="1" applyFill="1" applyBorder="1" applyAlignment="1">
      <alignment horizontal="left" vertical="center" wrapText="1"/>
    </xf>
    <xf numFmtId="0" fontId="64" fillId="83" borderId="19" xfId="0" applyFont="1" applyFill="1" applyBorder="1" applyAlignment="1">
      <alignment horizontal="left" vertical="center" wrapText="1"/>
    </xf>
    <xf numFmtId="0" fontId="64" fillId="83" borderId="20" xfId="0" applyFont="1" applyFill="1" applyBorder="1" applyAlignment="1">
      <alignment horizontal="left" vertical="center" wrapText="1"/>
    </xf>
    <xf numFmtId="0" fontId="99" fillId="83" borderId="57" xfId="0" applyFont="1" applyFill="1" applyBorder="1" applyAlignment="1">
      <alignment horizontal="left" vertical="center" wrapText="1"/>
    </xf>
    <xf numFmtId="0" fontId="99" fillId="83" borderId="184" xfId="0" applyFont="1" applyFill="1" applyBorder="1" applyAlignment="1">
      <alignment horizontal="left" vertical="center" wrapText="1"/>
    </xf>
    <xf numFmtId="0" fontId="123" fillId="94" borderId="178" xfId="0" applyFont="1" applyFill="1" applyBorder="1" applyAlignment="1">
      <alignment horizontal="center" vertical="center" textRotation="255"/>
    </xf>
    <xf numFmtId="0" fontId="69" fillId="94" borderId="147" xfId="0" applyFont="1" applyFill="1" applyBorder="1" applyAlignment="1">
      <alignment horizontal="center" vertical="center" wrapText="1"/>
    </xf>
    <xf numFmtId="0" fontId="69" fillId="94" borderId="148" xfId="0" applyFont="1" applyFill="1" applyBorder="1" applyAlignment="1">
      <alignment horizontal="center" vertical="center" wrapText="1"/>
    </xf>
    <xf numFmtId="0" fontId="69" fillId="94" borderId="149" xfId="0" applyFont="1" applyFill="1" applyBorder="1" applyAlignment="1">
      <alignment horizontal="center" vertical="center" wrapText="1"/>
    </xf>
    <xf numFmtId="0" fontId="69" fillId="94" borderId="125" xfId="0" applyFont="1" applyFill="1" applyBorder="1" applyAlignment="1">
      <alignment horizontal="center" vertical="center" wrapText="1"/>
    </xf>
    <xf numFmtId="0" fontId="69" fillId="94" borderId="150" xfId="0" applyFont="1" applyFill="1" applyBorder="1" applyAlignment="1">
      <alignment horizontal="center" vertical="center" wrapText="1"/>
    </xf>
    <xf numFmtId="0" fontId="69" fillId="94" borderId="128" xfId="0" applyFont="1" applyFill="1" applyBorder="1" applyAlignment="1">
      <alignment horizontal="center" vertical="center" wrapText="1"/>
    </xf>
    <xf numFmtId="0" fontId="114" fillId="94" borderId="195" xfId="0" applyFont="1" applyFill="1" applyBorder="1" applyAlignment="1">
      <alignment horizontal="left" vertical="center" wrapText="1"/>
    </xf>
    <xf numFmtId="0" fontId="114" fillId="94" borderId="196" xfId="0" applyFont="1" applyFill="1" applyBorder="1" applyAlignment="1">
      <alignment horizontal="left" vertical="center" wrapText="1"/>
    </xf>
    <xf numFmtId="0" fontId="74" fillId="66" borderId="175" xfId="0" applyFont="1" applyFill="1" applyBorder="1" applyAlignment="1">
      <alignment horizontal="center" vertical="center" wrapText="1"/>
    </xf>
    <xf numFmtId="0" fontId="74" fillId="66" borderId="176" xfId="0" applyFont="1" applyFill="1" applyBorder="1" applyAlignment="1">
      <alignment horizontal="center" vertical="center" wrapText="1"/>
    </xf>
    <xf numFmtId="0" fontId="74" fillId="66" borderId="177" xfId="0" applyFont="1" applyFill="1" applyBorder="1" applyAlignment="1">
      <alignment horizontal="center" vertical="center" wrapText="1"/>
    </xf>
    <xf numFmtId="0" fontId="116" fillId="87" borderId="0" xfId="0" applyFont="1" applyFill="1" applyBorder="1" applyAlignment="1">
      <alignment horizontal="center" vertical="center"/>
    </xf>
    <xf numFmtId="0" fontId="116" fillId="87" borderId="44" xfId="0" applyFont="1" applyFill="1" applyBorder="1" applyAlignment="1">
      <alignment horizontal="center" vertical="center"/>
    </xf>
    <xf numFmtId="0" fontId="81" fillId="0" borderId="167" xfId="0" applyFont="1" applyBorder="1" applyAlignment="1">
      <alignment horizontal="center"/>
    </xf>
    <xf numFmtId="0" fontId="81" fillId="0" borderId="168" xfId="0" applyFont="1" applyBorder="1" applyAlignment="1">
      <alignment horizontal="center"/>
    </xf>
    <xf numFmtId="0" fontId="81" fillId="0" borderId="170" xfId="0" applyFont="1" applyBorder="1" applyAlignment="1">
      <alignment horizontal="center"/>
    </xf>
    <xf numFmtId="0" fontId="81" fillId="0" borderId="166" xfId="0" applyFont="1" applyBorder="1" applyAlignment="1">
      <alignment horizontal="center"/>
    </xf>
    <xf numFmtId="0" fontId="81" fillId="0" borderId="172" xfId="0" applyFont="1" applyBorder="1" applyAlignment="1">
      <alignment horizontal="center"/>
    </xf>
    <xf numFmtId="0" fontId="81" fillId="0" borderId="173" xfId="0" applyFont="1" applyBorder="1" applyAlignment="1">
      <alignment horizontal="center"/>
    </xf>
    <xf numFmtId="0" fontId="133" fillId="57" borderId="168" xfId="116" applyFont="1" applyFill="1" applyBorder="1" applyAlignment="1">
      <alignment horizontal="center" vertical="center"/>
    </xf>
    <xf numFmtId="0" fontId="133" fillId="57" borderId="166" xfId="116" applyFont="1" applyFill="1" applyBorder="1" applyAlignment="1">
      <alignment horizontal="center" vertical="center"/>
    </xf>
    <xf numFmtId="0" fontId="133" fillId="57" borderId="173" xfId="116" applyFont="1" applyFill="1" applyBorder="1" applyAlignment="1">
      <alignment horizontal="center" vertical="center"/>
    </xf>
    <xf numFmtId="0" fontId="74" fillId="0" borderId="168" xfId="116" applyFont="1" applyBorder="1" applyAlignment="1">
      <alignment horizontal="center" vertical="center" wrapText="1"/>
    </xf>
    <xf numFmtId="0" fontId="74" fillId="0" borderId="166" xfId="116" applyFont="1" applyBorder="1" applyAlignment="1">
      <alignment horizontal="center" vertical="center"/>
    </xf>
    <xf numFmtId="0" fontId="74" fillId="0" borderId="173" xfId="116" applyFont="1" applyBorder="1" applyAlignment="1">
      <alignment horizontal="center" vertical="center"/>
    </xf>
    <xf numFmtId="0" fontId="74" fillId="0" borderId="168" xfId="116" applyFont="1" applyBorder="1" applyAlignment="1">
      <alignment horizontal="center" vertical="center"/>
    </xf>
    <xf numFmtId="14" fontId="74" fillId="0" borderId="166" xfId="116" applyNumberFormat="1" applyFont="1" applyBorder="1" applyAlignment="1">
      <alignment horizontal="center" vertical="center"/>
    </xf>
    <xf numFmtId="0" fontId="64" fillId="0" borderId="168" xfId="116" applyFont="1" applyBorder="1" applyAlignment="1">
      <alignment horizontal="center" vertical="center"/>
    </xf>
    <xf numFmtId="0" fontId="64" fillId="0" borderId="169" xfId="116" applyFont="1" applyBorder="1" applyAlignment="1">
      <alignment horizontal="center" vertical="center"/>
    </xf>
    <xf numFmtId="0" fontId="64" fillId="0" borderId="166" xfId="116" applyFont="1" applyBorder="1" applyAlignment="1">
      <alignment horizontal="center" vertical="center"/>
    </xf>
    <xf numFmtId="0" fontId="64" fillId="0" borderId="171" xfId="116" applyFont="1" applyBorder="1" applyAlignment="1">
      <alignment horizontal="center" vertical="center"/>
    </xf>
    <xf numFmtId="0" fontId="64" fillId="0" borderId="173" xfId="116" applyFont="1" applyBorder="1" applyAlignment="1">
      <alignment horizontal="center" vertical="center"/>
    </xf>
    <xf numFmtId="0" fontId="64" fillId="0" borderId="174" xfId="116" applyFont="1" applyBorder="1" applyAlignment="1">
      <alignment horizontal="center" vertical="center"/>
    </xf>
    <xf numFmtId="0" fontId="132" fillId="71" borderId="103" xfId="116" applyFont="1" applyFill="1" applyBorder="1" applyAlignment="1" applyProtection="1">
      <alignment horizontal="center" vertical="center"/>
      <protection locked="0"/>
    </xf>
    <xf numFmtId="0" fontId="132" fillId="71" borderId="96" xfId="116" applyFont="1" applyFill="1" applyBorder="1" applyAlignment="1" applyProtection="1">
      <alignment horizontal="center" vertical="center"/>
      <protection locked="0"/>
    </xf>
    <xf numFmtId="0" fontId="132" fillId="71" borderId="90" xfId="116" applyFont="1" applyFill="1" applyBorder="1" applyAlignment="1" applyProtection="1">
      <alignment horizontal="center" vertical="center"/>
      <protection locked="0"/>
    </xf>
    <xf numFmtId="0" fontId="132" fillId="71" borderId="0" xfId="116" applyFont="1" applyFill="1" applyBorder="1" applyAlignment="1" applyProtection="1">
      <alignment horizontal="center" vertical="center"/>
      <protection locked="0"/>
    </xf>
    <xf numFmtId="0" fontId="132" fillId="71" borderId="105" xfId="116" applyFont="1" applyFill="1" applyBorder="1" applyAlignment="1" applyProtection="1">
      <alignment horizontal="center" vertical="center"/>
      <protection locked="0"/>
    </xf>
    <xf numFmtId="0" fontId="132" fillId="71" borderId="106" xfId="116" applyFont="1" applyFill="1" applyBorder="1" applyAlignment="1" applyProtection="1">
      <alignment horizontal="center" vertical="center"/>
      <protection locked="0"/>
    </xf>
    <xf numFmtId="0" fontId="95" fillId="0" borderId="103" xfId="116" applyFont="1" applyBorder="1" applyAlignment="1" applyProtection="1">
      <alignment horizontal="center"/>
      <protection locked="0"/>
    </xf>
    <xf numFmtId="0" fontId="95" fillId="0" borderId="96" xfId="116" applyFont="1" applyBorder="1" applyAlignment="1" applyProtection="1">
      <alignment horizontal="center"/>
      <protection locked="0"/>
    </xf>
    <xf numFmtId="0" fontId="95" fillId="0" borderId="104" xfId="116" applyFont="1" applyBorder="1" applyAlignment="1" applyProtection="1">
      <alignment horizontal="center"/>
      <protection locked="0"/>
    </xf>
    <xf numFmtId="0" fontId="95" fillId="0" borderId="90" xfId="116" applyFont="1" applyBorder="1" applyAlignment="1" applyProtection="1">
      <alignment horizontal="center"/>
      <protection locked="0"/>
    </xf>
    <xf numFmtId="0" fontId="95" fillId="0" borderId="0" xfId="116" applyFont="1" applyBorder="1" applyAlignment="1" applyProtection="1">
      <alignment horizontal="center"/>
      <protection locked="0"/>
    </xf>
    <xf numFmtId="0" fontId="95" fillId="0" borderId="86" xfId="116" applyFont="1" applyBorder="1" applyAlignment="1" applyProtection="1">
      <alignment horizontal="center"/>
      <protection locked="0"/>
    </xf>
    <xf numFmtId="0" fontId="95" fillId="0" borderId="105" xfId="116" applyFont="1" applyBorder="1" applyAlignment="1" applyProtection="1">
      <alignment horizontal="center"/>
      <protection locked="0"/>
    </xf>
    <xf numFmtId="0" fontId="95" fillId="0" borderId="106" xfId="116" applyFont="1" applyBorder="1" applyAlignment="1" applyProtection="1">
      <alignment horizontal="center"/>
      <protection locked="0"/>
    </xf>
    <xf numFmtId="0" fontId="95" fillId="0" borderId="107" xfId="116" applyFont="1" applyBorder="1" applyAlignment="1" applyProtection="1">
      <alignment horizontal="center"/>
      <protection locked="0"/>
    </xf>
    <xf numFmtId="0" fontId="0" fillId="89" borderId="156" xfId="0" applyFill="1" applyBorder="1" applyAlignment="1">
      <alignment horizontal="center"/>
    </xf>
    <xf numFmtId="0" fontId="0" fillId="89" borderId="157" xfId="0" applyFill="1" applyBorder="1" applyAlignment="1">
      <alignment horizontal="center"/>
    </xf>
    <xf numFmtId="0" fontId="0" fillId="89" borderId="158" xfId="0" applyFill="1" applyBorder="1" applyAlignment="1">
      <alignment horizontal="center"/>
    </xf>
    <xf numFmtId="0" fontId="0" fillId="89" borderId="159" xfId="0" applyFill="1" applyBorder="1" applyAlignment="1">
      <alignment horizontal="center"/>
    </xf>
    <xf numFmtId="0" fontId="0" fillId="89" borderId="0" xfId="0" applyFill="1" applyBorder="1" applyAlignment="1">
      <alignment horizontal="center"/>
    </xf>
    <xf numFmtId="0" fontId="0" fillId="89" borderId="160" xfId="0" applyFill="1" applyBorder="1" applyAlignment="1">
      <alignment horizontal="center"/>
    </xf>
    <xf numFmtId="0" fontId="0" fillId="89" borderId="161" xfId="0" applyFill="1" applyBorder="1" applyAlignment="1">
      <alignment horizontal="center"/>
    </xf>
    <xf numFmtId="0" fontId="0" fillId="89" borderId="162" xfId="0" applyFill="1" applyBorder="1" applyAlignment="1">
      <alignment horizontal="center"/>
    </xf>
    <xf numFmtId="0" fontId="0" fillId="89" borderId="163" xfId="0" applyFill="1" applyBorder="1" applyAlignment="1">
      <alignment horizontal="center"/>
    </xf>
    <xf numFmtId="0" fontId="0" fillId="94" borderId="156" xfId="0" applyFill="1" applyBorder="1" applyAlignment="1">
      <alignment horizontal="center"/>
    </xf>
    <xf numFmtId="0" fontId="0" fillId="94" borderId="157" xfId="0" applyFill="1" applyBorder="1" applyAlignment="1">
      <alignment horizontal="center"/>
    </xf>
    <xf numFmtId="0" fontId="0" fillId="94" borderId="158" xfId="0" applyFill="1" applyBorder="1" applyAlignment="1">
      <alignment horizontal="center"/>
    </xf>
    <xf numFmtId="0" fontId="0" fillId="94" borderId="159" xfId="0" applyFill="1" applyBorder="1" applyAlignment="1">
      <alignment horizontal="center"/>
    </xf>
    <xf numFmtId="0" fontId="0" fillId="94" borderId="0" xfId="0" applyFill="1" applyBorder="1" applyAlignment="1">
      <alignment horizontal="center"/>
    </xf>
    <xf numFmtId="0" fontId="0" fillId="94" borderId="160" xfId="0" applyFill="1" applyBorder="1" applyAlignment="1">
      <alignment horizontal="center"/>
    </xf>
    <xf numFmtId="0" fontId="0" fillId="94" borderId="161" xfId="0" applyFill="1" applyBorder="1" applyAlignment="1">
      <alignment horizontal="center"/>
    </xf>
    <xf numFmtId="0" fontId="0" fillId="94" borderId="162" xfId="0" applyFill="1" applyBorder="1" applyAlignment="1">
      <alignment horizontal="center"/>
    </xf>
    <xf numFmtId="0" fontId="0" fillId="94" borderId="163" xfId="0" applyFill="1" applyBorder="1" applyAlignment="1">
      <alignment horizontal="center"/>
    </xf>
    <xf numFmtId="0" fontId="0" fillId="0" borderId="0" xfId="0" applyAlignment="1">
      <alignment horizontal="center"/>
    </xf>
    <xf numFmtId="0" fontId="81" fillId="0" borderId="164" xfId="0" applyFont="1" applyBorder="1" applyAlignment="1">
      <alignment horizontal="center"/>
    </xf>
    <xf numFmtId="0" fontId="63" fillId="0" borderId="103" xfId="0" applyFont="1" applyBorder="1" applyAlignment="1">
      <alignment horizontal="center" vertical="center" wrapText="1"/>
    </xf>
    <xf numFmtId="0" fontId="63" fillId="0" borderId="96" xfId="0" applyFont="1" applyBorder="1" applyAlignment="1">
      <alignment horizontal="center" vertical="center" wrapText="1"/>
    </xf>
    <xf numFmtId="0" fontId="63" fillId="0" borderId="104" xfId="0" applyFont="1" applyBorder="1" applyAlignment="1">
      <alignment horizontal="center" vertical="center" wrapText="1"/>
    </xf>
    <xf numFmtId="0" fontId="63" fillId="0" borderId="90" xfId="0" applyFont="1" applyBorder="1" applyAlignment="1">
      <alignment horizontal="center" vertical="center" wrapText="1"/>
    </xf>
    <xf numFmtId="0" fontId="63" fillId="0" borderId="0" xfId="0" applyFont="1" applyBorder="1" applyAlignment="1">
      <alignment horizontal="center" vertical="center" wrapText="1"/>
    </xf>
    <xf numFmtId="0" fontId="63" fillId="0" borderId="86" xfId="0" applyFont="1" applyBorder="1" applyAlignment="1">
      <alignment horizontal="center" vertical="center" wrapText="1"/>
    </xf>
    <xf numFmtId="0" fontId="63" fillId="0" borderId="105" xfId="0" applyFont="1" applyBorder="1" applyAlignment="1">
      <alignment horizontal="center" vertical="center" wrapText="1"/>
    </xf>
    <xf numFmtId="0" fontId="63" fillId="0" borderId="106" xfId="0" applyFont="1" applyBorder="1" applyAlignment="1">
      <alignment horizontal="center" vertical="center" wrapText="1"/>
    </xf>
    <xf numFmtId="0" fontId="63" fillId="0" borderId="107" xfId="0" applyFont="1" applyBorder="1" applyAlignment="1">
      <alignment horizontal="center" vertical="center" wrapText="1"/>
    </xf>
    <xf numFmtId="0" fontId="64" fillId="71" borderId="109" xfId="0" applyFont="1" applyFill="1" applyBorder="1" applyAlignment="1">
      <alignment horizontal="center" vertical="center"/>
    </xf>
    <xf numFmtId="0" fontId="64" fillId="71" borderId="110" xfId="0" applyFont="1" applyFill="1" applyBorder="1" applyAlignment="1">
      <alignment horizontal="center" vertical="center"/>
    </xf>
    <xf numFmtId="0" fontId="68" fillId="90" borderId="103" xfId="0" applyFont="1" applyFill="1" applyBorder="1" applyAlignment="1">
      <alignment horizontal="center" vertical="center"/>
    </xf>
    <xf numFmtId="0" fontId="68" fillId="90" borderId="96" xfId="0" applyFont="1" applyFill="1" applyBorder="1" applyAlignment="1">
      <alignment horizontal="center" vertical="center"/>
    </xf>
    <xf numFmtId="0" fontId="68" fillId="90" borderId="104" xfId="0" applyFont="1" applyFill="1" applyBorder="1" applyAlignment="1">
      <alignment horizontal="center" vertical="center"/>
    </xf>
    <xf numFmtId="0" fontId="68" fillId="90" borderId="105" xfId="0" applyFont="1" applyFill="1" applyBorder="1" applyAlignment="1">
      <alignment horizontal="center" vertical="center"/>
    </xf>
    <xf numFmtId="0" fontId="68" fillId="90" borderId="106" xfId="0" applyFont="1" applyFill="1" applyBorder="1" applyAlignment="1">
      <alignment horizontal="center" vertical="center"/>
    </xf>
    <xf numFmtId="0" fontId="68" fillId="90" borderId="107" xfId="0" applyFont="1" applyFill="1" applyBorder="1" applyAlignment="1">
      <alignment horizontal="center" vertical="center"/>
    </xf>
    <xf numFmtId="0" fontId="65" fillId="84" borderId="96" xfId="0" applyFont="1" applyFill="1" applyBorder="1" applyAlignment="1">
      <alignment horizontal="left" vertical="center" wrapText="1"/>
    </xf>
    <xf numFmtId="0" fontId="65" fillId="84" borderId="104" xfId="0" applyFont="1" applyFill="1" applyBorder="1" applyAlignment="1">
      <alignment horizontal="left" vertical="center" wrapText="1"/>
    </xf>
    <xf numFmtId="0" fontId="65" fillId="84" borderId="0" xfId="0" applyFont="1" applyFill="1" applyBorder="1" applyAlignment="1">
      <alignment horizontal="left" vertical="center" wrapText="1"/>
    </xf>
    <xf numFmtId="0" fontId="65" fillId="84" borderId="86" xfId="0" applyFont="1" applyFill="1" applyBorder="1" applyAlignment="1">
      <alignment horizontal="left" vertical="center" wrapText="1"/>
    </xf>
    <xf numFmtId="0" fontId="65" fillId="84" borderId="106" xfId="0" applyFont="1" applyFill="1" applyBorder="1" applyAlignment="1">
      <alignment horizontal="left" vertical="center" wrapText="1"/>
    </xf>
    <xf numFmtId="0" fontId="65" fillId="84" borderId="107" xfId="0" applyFont="1" applyFill="1" applyBorder="1" applyAlignment="1">
      <alignment horizontal="left" vertical="center" wrapText="1"/>
    </xf>
    <xf numFmtId="0" fontId="62" fillId="89" borderId="103" xfId="0" applyFont="1" applyFill="1" applyBorder="1" applyAlignment="1">
      <alignment horizontal="center" vertical="center"/>
    </xf>
    <xf numFmtId="0" fontId="62" fillId="89" borderId="96" xfId="0" applyFont="1" applyFill="1" applyBorder="1" applyAlignment="1">
      <alignment horizontal="center" vertical="center"/>
    </xf>
    <xf numFmtId="0" fontId="62" fillId="89" borderId="104" xfId="0" applyFont="1" applyFill="1" applyBorder="1" applyAlignment="1">
      <alignment horizontal="center" vertical="center"/>
    </xf>
    <xf numFmtId="0" fontId="62" fillId="89" borderId="90" xfId="0" applyFont="1" applyFill="1" applyBorder="1" applyAlignment="1">
      <alignment horizontal="center" vertical="center"/>
    </xf>
    <xf numFmtId="0" fontId="62" fillId="89" borderId="0" xfId="0" applyFont="1" applyFill="1" applyBorder="1" applyAlignment="1">
      <alignment horizontal="center" vertical="center"/>
    </xf>
    <xf numFmtId="0" fontId="62" fillId="89" borderId="86" xfId="0" applyFont="1" applyFill="1" applyBorder="1" applyAlignment="1">
      <alignment horizontal="center" vertical="center"/>
    </xf>
    <xf numFmtId="0" fontId="62" fillId="89" borderId="105" xfId="0" applyFont="1" applyFill="1" applyBorder="1" applyAlignment="1">
      <alignment horizontal="center" vertical="center"/>
    </xf>
    <xf numFmtId="0" fontId="62" fillId="89" borderId="106" xfId="0" applyFont="1" applyFill="1" applyBorder="1" applyAlignment="1">
      <alignment horizontal="center" vertical="center"/>
    </xf>
    <xf numFmtId="0" fontId="62" fillId="89" borderId="107" xfId="0" applyFont="1" applyFill="1" applyBorder="1" applyAlignment="1">
      <alignment horizontal="center" vertical="center"/>
    </xf>
    <xf numFmtId="0" fontId="105" fillId="71" borderId="156" xfId="116" applyFont="1" applyFill="1" applyBorder="1" applyAlignment="1" applyProtection="1">
      <alignment horizontal="center" vertical="center"/>
      <protection locked="0"/>
    </xf>
    <xf numFmtId="0" fontId="105" fillId="71" borderId="157" xfId="116" applyFont="1" applyFill="1" applyBorder="1" applyAlignment="1" applyProtection="1">
      <alignment horizontal="center" vertical="center"/>
      <protection locked="0"/>
    </xf>
    <xf numFmtId="0" fontId="105" fillId="71" borderId="159" xfId="116" applyFont="1" applyFill="1" applyBorder="1" applyAlignment="1" applyProtection="1">
      <alignment horizontal="center" vertical="center"/>
      <protection locked="0"/>
    </xf>
    <xf numFmtId="0" fontId="105" fillId="71" borderId="0" xfId="116" applyFont="1" applyFill="1" applyBorder="1" applyAlignment="1" applyProtection="1">
      <alignment horizontal="center" vertical="center"/>
      <protection locked="0"/>
    </xf>
    <xf numFmtId="0" fontId="105" fillId="71" borderId="161" xfId="116" applyFont="1" applyFill="1" applyBorder="1" applyAlignment="1" applyProtection="1">
      <alignment horizontal="center" vertical="center"/>
      <protection locked="0"/>
    </xf>
    <xf numFmtId="0" fontId="105" fillId="71" borderId="162" xfId="116" applyFont="1" applyFill="1" applyBorder="1" applyAlignment="1" applyProtection="1">
      <alignment horizontal="center" vertical="center"/>
      <protection locked="0"/>
    </xf>
    <xf numFmtId="0" fontId="95" fillId="0" borderId="156" xfId="116" applyFont="1" applyBorder="1" applyAlignment="1" applyProtection="1">
      <alignment horizontal="center"/>
      <protection locked="0"/>
    </xf>
    <xf numFmtId="0" fontId="95" fillId="0" borderId="157" xfId="116" applyFont="1" applyBorder="1" applyAlignment="1" applyProtection="1">
      <alignment horizontal="center"/>
      <protection locked="0"/>
    </xf>
    <xf numFmtId="0" fontId="95" fillId="0" borderId="158" xfId="116" applyFont="1" applyBorder="1" applyAlignment="1" applyProtection="1">
      <alignment horizontal="center"/>
      <protection locked="0"/>
    </xf>
    <xf numFmtId="0" fontId="95" fillId="0" borderId="159" xfId="116" applyFont="1" applyBorder="1" applyAlignment="1" applyProtection="1">
      <alignment horizontal="center"/>
      <protection locked="0"/>
    </xf>
    <xf numFmtId="0" fontId="95" fillId="0" borderId="160" xfId="116" applyFont="1" applyBorder="1" applyAlignment="1" applyProtection="1">
      <alignment horizontal="center"/>
      <protection locked="0"/>
    </xf>
    <xf numFmtId="0" fontId="95" fillId="0" borderId="161" xfId="116" applyFont="1" applyBorder="1" applyAlignment="1" applyProtection="1">
      <alignment horizontal="center"/>
      <protection locked="0"/>
    </xf>
    <xf numFmtId="0" fontId="95" fillId="0" borderId="162" xfId="116" applyFont="1" applyBorder="1" applyAlignment="1" applyProtection="1">
      <alignment horizontal="center"/>
      <protection locked="0"/>
    </xf>
    <xf numFmtId="0" fontId="95" fillId="0" borderId="163" xfId="116" applyFont="1" applyBorder="1" applyAlignment="1" applyProtection="1">
      <alignment horizontal="center"/>
      <protection locked="0"/>
    </xf>
    <xf numFmtId="0" fontId="68" fillId="90" borderId="90" xfId="0" applyFont="1" applyFill="1" applyBorder="1" applyAlignment="1">
      <alignment horizontal="center" vertical="center"/>
    </xf>
    <xf numFmtId="0" fontId="68" fillId="90" borderId="0" xfId="0" applyFont="1" applyFill="1" applyBorder="1" applyAlignment="1">
      <alignment horizontal="center" vertical="center"/>
    </xf>
    <xf numFmtId="0" fontId="68" fillId="90" borderId="86" xfId="0" applyFont="1" applyFill="1" applyBorder="1" applyAlignment="1">
      <alignment horizontal="center" vertical="center"/>
    </xf>
    <xf numFmtId="0" fontId="61" fillId="84" borderId="103" xfId="0" applyFont="1" applyFill="1" applyBorder="1" applyAlignment="1">
      <alignment horizontal="center"/>
    </xf>
    <xf numFmtId="0" fontId="61" fillId="84" borderId="96" xfId="0" applyFont="1" applyFill="1" applyBorder="1" applyAlignment="1">
      <alignment horizontal="center"/>
    </xf>
    <xf numFmtId="0" fontId="61" fillId="84" borderId="104" xfId="0" applyFont="1" applyFill="1" applyBorder="1" applyAlignment="1">
      <alignment horizontal="center"/>
    </xf>
    <xf numFmtId="0" fontId="61" fillId="84" borderId="90" xfId="0" applyFont="1" applyFill="1" applyBorder="1" applyAlignment="1">
      <alignment horizontal="center"/>
    </xf>
    <xf numFmtId="0" fontId="61" fillId="84" borderId="0" xfId="0" applyFont="1" applyFill="1" applyBorder="1" applyAlignment="1">
      <alignment horizontal="center"/>
    </xf>
    <xf numFmtId="0" fontId="61" fillId="84" borderId="86" xfId="0" applyFont="1" applyFill="1" applyBorder="1" applyAlignment="1">
      <alignment horizontal="center"/>
    </xf>
    <xf numFmtId="0" fontId="90" fillId="84" borderId="90" xfId="0" applyFont="1" applyFill="1" applyBorder="1" applyAlignment="1">
      <alignment horizontal="center" vertical="center"/>
    </xf>
    <xf numFmtId="0" fontId="90" fillId="84" borderId="0" xfId="0" applyFont="1" applyFill="1" applyBorder="1" applyAlignment="1">
      <alignment horizontal="center" vertical="center"/>
    </xf>
    <xf numFmtId="0" fontId="90" fillId="84" borderId="86" xfId="0" applyFont="1" applyFill="1" applyBorder="1" applyAlignment="1">
      <alignment horizontal="center" vertical="center"/>
    </xf>
    <xf numFmtId="0" fontId="90" fillId="84" borderId="105" xfId="0" applyFont="1" applyFill="1" applyBorder="1" applyAlignment="1">
      <alignment horizontal="center" vertical="center"/>
    </xf>
    <xf numFmtId="0" fontId="90" fillId="84" borderId="106" xfId="0" applyFont="1" applyFill="1" applyBorder="1" applyAlignment="1">
      <alignment horizontal="center" vertical="center"/>
    </xf>
    <xf numFmtId="0" fontId="90" fillId="84" borderId="107" xfId="0" applyFont="1" applyFill="1" applyBorder="1" applyAlignment="1">
      <alignment horizontal="center" vertical="center"/>
    </xf>
    <xf numFmtId="0" fontId="68" fillId="90" borderId="109" xfId="0" applyFont="1" applyFill="1" applyBorder="1" applyAlignment="1">
      <alignment horizontal="center" vertical="center"/>
    </xf>
    <xf numFmtId="0" fontId="68" fillId="90" borderId="110" xfId="0" applyFont="1" applyFill="1" applyBorder="1" applyAlignment="1">
      <alignment horizontal="center" vertical="center"/>
    </xf>
    <xf numFmtId="0" fontId="68" fillId="90" borderId="111" xfId="0" applyFont="1" applyFill="1" applyBorder="1" applyAlignment="1">
      <alignment horizontal="center" vertical="center"/>
    </xf>
    <xf numFmtId="0" fontId="64" fillId="71" borderId="116" xfId="0" applyFont="1" applyFill="1" applyBorder="1" applyAlignment="1">
      <alignment horizontal="center" vertical="center"/>
    </xf>
    <xf numFmtId="0" fontId="64" fillId="71" borderId="115" xfId="0" applyFont="1" applyFill="1" applyBorder="1" applyAlignment="1">
      <alignment horizontal="center" vertical="center"/>
    </xf>
    <xf numFmtId="0" fontId="64" fillId="71" borderId="111" xfId="0" applyFont="1" applyFill="1" applyBorder="1" applyAlignment="1">
      <alignment horizontal="center" vertical="center"/>
    </xf>
    <xf numFmtId="0" fontId="89" fillId="90" borderId="109" xfId="0" applyFont="1" applyFill="1" applyBorder="1" applyAlignment="1">
      <alignment horizontal="center" vertical="center"/>
    </xf>
    <xf numFmtId="0" fontId="89" fillId="90" borderId="110" xfId="0" applyFont="1" applyFill="1" applyBorder="1" applyAlignment="1">
      <alignment horizontal="center" vertical="center"/>
    </xf>
    <xf numFmtId="0" fontId="89" fillId="90" borderId="111" xfId="0" applyFont="1" applyFill="1" applyBorder="1" applyAlignment="1">
      <alignment horizontal="center" vertical="center"/>
    </xf>
    <xf numFmtId="0" fontId="64" fillId="71" borderId="94" xfId="0" applyFont="1" applyFill="1" applyBorder="1" applyAlignment="1">
      <alignment horizontal="center" vertical="center"/>
    </xf>
    <xf numFmtId="0" fontId="64" fillId="71" borderId="108" xfId="0" applyFont="1" applyFill="1" applyBorder="1" applyAlignment="1">
      <alignment horizontal="center" vertical="center"/>
    </xf>
    <xf numFmtId="0" fontId="64" fillId="71" borderId="95" xfId="0" applyFont="1" applyFill="1" applyBorder="1" applyAlignment="1">
      <alignment horizontal="center" vertical="center"/>
    </xf>
    <xf numFmtId="0" fontId="61" fillId="84" borderId="105" xfId="0" applyFont="1" applyFill="1" applyBorder="1" applyAlignment="1">
      <alignment horizontal="center"/>
    </xf>
    <xf numFmtId="0" fontId="91" fillId="50" borderId="103" xfId="0" applyFont="1" applyFill="1" applyBorder="1" applyAlignment="1">
      <alignment horizontal="center" vertical="center"/>
    </xf>
    <xf numFmtId="0" fontId="91" fillId="50" borderId="96" xfId="0" applyFont="1" applyFill="1" applyBorder="1" applyAlignment="1">
      <alignment horizontal="center" vertical="center"/>
    </xf>
    <xf numFmtId="0" fontId="91" fillId="50" borderId="104" xfId="0" applyFont="1" applyFill="1" applyBorder="1" applyAlignment="1">
      <alignment horizontal="center" vertical="center"/>
    </xf>
    <xf numFmtId="0" fontId="91" fillId="50" borderId="90" xfId="0" applyFont="1" applyFill="1" applyBorder="1" applyAlignment="1">
      <alignment horizontal="center" vertical="center"/>
    </xf>
    <xf numFmtId="0" fontId="91" fillId="50" borderId="0" xfId="0" applyFont="1" applyFill="1" applyBorder="1" applyAlignment="1">
      <alignment horizontal="center" vertical="center"/>
    </xf>
    <xf numFmtId="0" fontId="91" fillId="50" borderId="86" xfId="0" applyFont="1" applyFill="1" applyBorder="1" applyAlignment="1">
      <alignment horizontal="center" vertical="center"/>
    </xf>
    <xf numFmtId="0" fontId="91" fillId="50" borderId="105" xfId="0" applyFont="1" applyFill="1" applyBorder="1" applyAlignment="1">
      <alignment horizontal="center" vertical="center"/>
    </xf>
    <xf numFmtId="0" fontId="91" fillId="50" borderId="106" xfId="0" applyFont="1" applyFill="1" applyBorder="1" applyAlignment="1">
      <alignment horizontal="center" vertical="center"/>
    </xf>
    <xf numFmtId="0" fontId="91" fillId="50" borderId="107" xfId="0" applyFont="1" applyFill="1" applyBorder="1" applyAlignment="1">
      <alignment horizontal="center" vertical="center"/>
    </xf>
    <xf numFmtId="0" fontId="63" fillId="0" borderId="96" xfId="0" applyFont="1" applyBorder="1" applyAlignment="1">
      <alignment horizontal="left" vertical="center" wrapText="1"/>
    </xf>
    <xf numFmtId="0" fontId="63" fillId="0" borderId="104" xfId="0" applyFont="1" applyBorder="1" applyAlignment="1">
      <alignment horizontal="left" vertical="center" wrapText="1"/>
    </xf>
    <xf numFmtId="0" fontId="63" fillId="0" borderId="0" xfId="0" applyFont="1" applyBorder="1" applyAlignment="1">
      <alignment horizontal="left" vertical="center" wrapText="1"/>
    </xf>
    <xf numFmtId="0" fontId="63" fillId="0" borderId="86" xfId="0" applyFont="1" applyBorder="1" applyAlignment="1">
      <alignment horizontal="left" vertical="center" wrapText="1"/>
    </xf>
    <xf numFmtId="0" fontId="63" fillId="0" borderId="106" xfId="0" applyFont="1" applyBorder="1" applyAlignment="1">
      <alignment horizontal="left" vertical="center" wrapText="1"/>
    </xf>
    <xf numFmtId="0" fontId="63" fillId="0" borderId="107" xfId="0" applyFont="1" applyBorder="1" applyAlignment="1">
      <alignment horizontal="left" vertical="center" wrapText="1"/>
    </xf>
    <xf numFmtId="16" fontId="72" fillId="69" borderId="3" xfId="116" applyNumberFormat="1" applyFont="1" applyFill="1" applyBorder="1" applyAlignment="1" applyProtection="1">
      <alignment horizontal="center" vertical="center"/>
      <protection locked="0"/>
    </xf>
    <xf numFmtId="0" fontId="72" fillId="69" borderId="11" xfId="116" applyFont="1" applyFill="1" applyBorder="1" applyAlignment="1" applyProtection="1">
      <alignment horizontal="center" vertical="center"/>
      <protection locked="0"/>
    </xf>
    <xf numFmtId="0" fontId="72" fillId="69" borderId="65" xfId="116" applyFont="1" applyFill="1" applyBorder="1" applyAlignment="1" applyProtection="1">
      <alignment horizontal="center" vertical="center"/>
      <protection locked="0"/>
    </xf>
    <xf numFmtId="0" fontId="72" fillId="61" borderId="3" xfId="116" applyFont="1" applyFill="1" applyBorder="1" applyAlignment="1" applyProtection="1">
      <alignment horizontal="center" vertical="center"/>
      <protection locked="0"/>
    </xf>
    <xf numFmtId="0" fontId="72" fillId="61" borderId="11" xfId="116" applyFont="1" applyFill="1" applyBorder="1" applyAlignment="1" applyProtection="1">
      <alignment horizontal="center" vertical="center"/>
      <protection locked="0"/>
    </xf>
    <xf numFmtId="0" fontId="72" fillId="61" borderId="65" xfId="116" applyFont="1" applyFill="1" applyBorder="1" applyAlignment="1" applyProtection="1">
      <alignment horizontal="center" vertical="center"/>
      <protection locked="0"/>
    </xf>
    <xf numFmtId="0" fontId="72" fillId="61" borderId="127" xfId="116" applyFont="1" applyFill="1" applyBorder="1" applyAlignment="1" applyProtection="1">
      <alignment horizontal="center" vertical="center"/>
      <protection locked="0"/>
    </xf>
    <xf numFmtId="0" fontId="135" fillId="61" borderId="5" xfId="116" applyFont="1" applyFill="1" applyBorder="1" applyAlignment="1" applyProtection="1">
      <alignment horizontal="center" vertical="center"/>
      <protection locked="0"/>
    </xf>
    <xf numFmtId="0" fontId="135" fillId="61" borderId="18" xfId="116" applyFont="1" applyFill="1" applyBorder="1" applyAlignment="1" applyProtection="1">
      <alignment horizontal="center" vertical="center"/>
      <protection locked="0"/>
    </xf>
    <xf numFmtId="0" fontId="135" fillId="61" borderId="64" xfId="116" applyFont="1" applyFill="1" applyBorder="1" applyAlignment="1" applyProtection="1">
      <alignment horizontal="center" vertical="center"/>
      <protection locked="0"/>
    </xf>
    <xf numFmtId="0" fontId="97" fillId="61" borderId="5" xfId="116" applyFont="1" applyFill="1" applyBorder="1" applyAlignment="1" applyProtection="1">
      <alignment horizontal="center" vertical="center"/>
      <protection locked="0"/>
    </xf>
    <xf numFmtId="0" fontId="97" fillId="61" borderId="18" xfId="116" applyFont="1" applyFill="1" applyBorder="1" applyAlignment="1" applyProtection="1">
      <alignment horizontal="center" vertical="center"/>
      <protection locked="0"/>
    </xf>
    <xf numFmtId="0" fontId="97" fillId="61" borderId="64" xfId="116" applyFont="1" applyFill="1" applyBorder="1" applyAlignment="1" applyProtection="1">
      <alignment horizontal="center" vertical="center"/>
      <protection locked="0"/>
    </xf>
    <xf numFmtId="0" fontId="72" fillId="0" borderId="156" xfId="116" applyFont="1" applyBorder="1" applyAlignment="1" applyProtection="1">
      <alignment horizontal="center" vertical="center"/>
      <protection locked="0"/>
    </xf>
    <xf numFmtId="0" fontId="72" fillId="0" borderId="157" xfId="116" applyFont="1" applyBorder="1" applyAlignment="1" applyProtection="1">
      <alignment horizontal="center" vertical="center"/>
      <protection locked="0"/>
    </xf>
    <xf numFmtId="0" fontId="72" fillId="0" borderId="158" xfId="116" applyFont="1" applyBorder="1" applyAlignment="1" applyProtection="1">
      <alignment horizontal="center" vertical="center"/>
      <protection locked="0"/>
    </xf>
    <xf numFmtId="0" fontId="72" fillId="0" borderId="159" xfId="116" applyFont="1" applyBorder="1" applyAlignment="1" applyProtection="1">
      <alignment horizontal="center" vertical="center"/>
      <protection locked="0"/>
    </xf>
    <xf numFmtId="0" fontId="72" fillId="0" borderId="0" xfId="116" applyFont="1" applyBorder="1" applyAlignment="1" applyProtection="1">
      <alignment horizontal="center" vertical="center"/>
      <protection locked="0"/>
    </xf>
    <xf numFmtId="0" fontId="72" fillId="0" borderId="160" xfId="116" applyFont="1" applyBorder="1" applyAlignment="1" applyProtection="1">
      <alignment horizontal="center" vertical="center"/>
      <protection locked="0"/>
    </xf>
    <xf numFmtId="0" fontId="72" fillId="0" borderId="161" xfId="116" applyFont="1" applyBorder="1" applyAlignment="1" applyProtection="1">
      <alignment horizontal="center" vertical="center"/>
      <protection locked="0"/>
    </xf>
    <xf numFmtId="0" fontId="72" fillId="0" borderId="162" xfId="116" applyFont="1" applyBorder="1" applyAlignment="1" applyProtection="1">
      <alignment horizontal="center" vertical="center"/>
      <protection locked="0"/>
    </xf>
    <xf numFmtId="0" fontId="72" fillId="0" borderId="163" xfId="116" applyFont="1" applyBorder="1" applyAlignment="1" applyProtection="1">
      <alignment horizontal="center" vertical="center"/>
      <protection locked="0"/>
    </xf>
    <xf numFmtId="0" fontId="125" fillId="67" borderId="197" xfId="116" applyFont="1" applyFill="1" applyBorder="1" applyAlignment="1" applyProtection="1">
      <alignment horizontal="center" vertical="center" wrapText="1"/>
      <protection locked="0"/>
    </xf>
    <xf numFmtId="0" fontId="125" fillId="67" borderId="198" xfId="116" applyFont="1" applyFill="1" applyBorder="1" applyAlignment="1" applyProtection="1">
      <alignment horizontal="center" vertical="center" wrapText="1"/>
      <protection locked="0"/>
    </xf>
    <xf numFmtId="0" fontId="125" fillId="67" borderId="199" xfId="116" applyFont="1" applyFill="1" applyBorder="1" applyAlignment="1" applyProtection="1">
      <alignment horizontal="center" vertical="center" wrapText="1"/>
      <protection locked="0"/>
    </xf>
    <xf numFmtId="0" fontId="104" fillId="57" borderId="200" xfId="1" applyFont="1" applyFill="1" applyBorder="1" applyAlignment="1" applyProtection="1">
      <alignment horizontal="center" vertical="center" wrapText="1"/>
      <protection locked="0"/>
    </xf>
    <xf numFmtId="0" fontId="104" fillId="57" borderId="57" xfId="1" applyFont="1" applyFill="1" applyBorder="1" applyAlignment="1" applyProtection="1">
      <alignment horizontal="center" vertical="center" wrapText="1"/>
      <protection locked="0"/>
    </xf>
    <xf numFmtId="0" fontId="104" fillId="57" borderId="184" xfId="1" applyFont="1" applyFill="1" applyBorder="1" applyAlignment="1" applyProtection="1">
      <alignment horizontal="center" vertical="center" wrapText="1"/>
      <protection locked="0"/>
    </xf>
    <xf numFmtId="0" fontId="104" fillId="67" borderId="200" xfId="1" applyFont="1" applyFill="1" applyBorder="1" applyAlignment="1" applyProtection="1">
      <alignment horizontal="center" vertical="center" wrapText="1"/>
      <protection locked="0"/>
    </xf>
    <xf numFmtId="0" fontId="104" fillId="67" borderId="57" xfId="1" applyFont="1" applyFill="1" applyBorder="1" applyAlignment="1" applyProtection="1">
      <alignment horizontal="center" vertical="center" wrapText="1"/>
      <protection locked="0"/>
    </xf>
    <xf numFmtId="0" fontId="104" fillId="67" borderId="184" xfId="1" applyFont="1" applyFill="1" applyBorder="1" applyAlignment="1" applyProtection="1">
      <alignment horizontal="center" vertical="center" wrapText="1"/>
      <protection locked="0"/>
    </xf>
    <xf numFmtId="0" fontId="104" fillId="57" borderId="201" xfId="1" applyFont="1" applyFill="1" applyBorder="1" applyAlignment="1" applyProtection="1">
      <alignment horizontal="center" vertical="center" wrapText="1"/>
      <protection locked="0"/>
    </xf>
    <xf numFmtId="0" fontId="104" fillId="57" borderId="187" xfId="1" applyFont="1" applyFill="1" applyBorder="1" applyAlignment="1" applyProtection="1">
      <alignment horizontal="center" vertical="center" wrapText="1"/>
      <protection locked="0"/>
    </xf>
    <xf numFmtId="0" fontId="104" fillId="57" borderId="188" xfId="1" applyFont="1" applyFill="1" applyBorder="1" applyAlignment="1" applyProtection="1">
      <alignment horizontal="center" vertical="center" wrapText="1"/>
      <protection locked="0"/>
    </xf>
    <xf numFmtId="9" fontId="64" fillId="61" borderId="5" xfId="118" applyNumberFormat="1" applyFont="1" applyFill="1" applyBorder="1" applyAlignment="1" applyProtection="1">
      <alignment horizontal="center" vertical="center"/>
    </xf>
    <xf numFmtId="9" fontId="64" fillId="61" borderId="18" xfId="118" applyNumberFormat="1" applyFont="1" applyFill="1" applyBorder="1" applyAlignment="1" applyProtection="1">
      <alignment horizontal="center" vertical="center"/>
    </xf>
    <xf numFmtId="9" fontId="64" fillId="61" borderId="64" xfId="118" applyNumberFormat="1" applyFont="1" applyFill="1" applyBorder="1" applyAlignment="1" applyProtection="1">
      <alignment horizontal="center" vertical="center"/>
    </xf>
    <xf numFmtId="9" fontId="64" fillId="61" borderId="5" xfId="118" applyNumberFormat="1" applyFont="1" applyFill="1" applyBorder="1" applyAlignment="1" applyProtection="1">
      <alignment horizontal="center" vertical="center"/>
      <protection locked="0"/>
    </xf>
    <xf numFmtId="9" fontId="64" fillId="61" borderId="18" xfId="118" applyNumberFormat="1" applyFont="1" applyFill="1" applyBorder="1" applyAlignment="1" applyProtection="1">
      <alignment horizontal="center" vertical="center"/>
      <protection locked="0"/>
    </xf>
    <xf numFmtId="9" fontId="64" fillId="61" borderId="64" xfId="118" applyNumberFormat="1" applyFont="1" applyFill="1" applyBorder="1" applyAlignment="1" applyProtection="1">
      <alignment horizontal="center" vertical="center"/>
      <protection locked="0"/>
    </xf>
    <xf numFmtId="0" fontId="63" fillId="72" borderId="2" xfId="0" applyFont="1" applyFill="1" applyBorder="1" applyAlignment="1" applyProtection="1">
      <alignment horizontal="center" vertical="center" wrapText="1"/>
      <protection locked="0"/>
    </xf>
    <xf numFmtId="0" fontId="63" fillId="72" borderId="54" xfId="0" applyFont="1" applyFill="1" applyBorder="1" applyAlignment="1" applyProtection="1">
      <alignment horizontal="center" vertical="center" wrapText="1"/>
      <protection locked="0"/>
    </xf>
    <xf numFmtId="0" fontId="63" fillId="72" borderId="73" xfId="0" applyFont="1" applyFill="1" applyBorder="1" applyAlignment="1" applyProtection="1">
      <alignment horizontal="center" vertical="center" wrapText="1"/>
      <protection locked="0"/>
    </xf>
    <xf numFmtId="9" fontId="64" fillId="67" borderId="3" xfId="118" applyFont="1" applyFill="1" applyBorder="1" applyAlignment="1" applyProtection="1">
      <alignment horizontal="center" vertical="center" wrapText="1"/>
    </xf>
    <xf numFmtId="9" fontId="64" fillId="67" borderId="11" xfId="118" applyFont="1" applyFill="1" applyBorder="1" applyAlignment="1" applyProtection="1">
      <alignment horizontal="center" vertical="center" wrapText="1"/>
    </xf>
    <xf numFmtId="9" fontId="64" fillId="67" borderId="65" xfId="118" applyFont="1" applyFill="1" applyBorder="1" applyAlignment="1" applyProtection="1">
      <alignment horizontal="center" vertical="center" wrapText="1"/>
    </xf>
    <xf numFmtId="9" fontId="64" fillId="74" borderId="3" xfId="118" applyFont="1" applyFill="1" applyBorder="1" applyAlignment="1" applyProtection="1">
      <alignment horizontal="center" vertical="center" wrapText="1"/>
    </xf>
    <xf numFmtId="9" fontId="64" fillId="74" borderId="11" xfId="118" applyFont="1" applyFill="1" applyBorder="1" applyAlignment="1" applyProtection="1">
      <alignment horizontal="center" vertical="center" wrapText="1"/>
    </xf>
    <xf numFmtId="9" fontId="64" fillId="74" borderId="65" xfId="118" applyFont="1" applyFill="1" applyBorder="1" applyAlignment="1" applyProtection="1">
      <alignment horizontal="center" vertical="center" wrapText="1"/>
    </xf>
    <xf numFmtId="0" fontId="64" fillId="67" borderId="3" xfId="1" applyFont="1" applyFill="1" applyBorder="1" applyAlignment="1" applyProtection="1">
      <alignment horizontal="center" vertical="center" wrapText="1"/>
      <protection locked="0"/>
    </xf>
    <xf numFmtId="0" fontId="64" fillId="67" borderId="11" xfId="1" applyFont="1" applyFill="1" applyBorder="1" applyAlignment="1" applyProtection="1">
      <alignment horizontal="center" vertical="center" wrapText="1"/>
      <protection locked="0"/>
    </xf>
    <xf numFmtId="0" fontId="64" fillId="67" borderId="65" xfId="1" applyFont="1" applyFill="1" applyBorder="1" applyAlignment="1" applyProtection="1">
      <alignment horizontal="center" vertical="center" wrapText="1"/>
      <protection locked="0"/>
    </xf>
    <xf numFmtId="0" fontId="64" fillId="74" borderId="3" xfId="1" applyFont="1" applyFill="1" applyBorder="1" applyAlignment="1" applyProtection="1">
      <alignment horizontal="center" vertical="center" wrapText="1"/>
    </xf>
    <xf numFmtId="0" fontId="64" fillId="74" borderId="11" xfId="1" applyFont="1" applyFill="1" applyBorder="1" applyAlignment="1" applyProtection="1">
      <alignment horizontal="center" vertical="center" wrapText="1"/>
    </xf>
    <xf numFmtId="0" fontId="64" fillId="74" borderId="65" xfId="1" applyFont="1" applyFill="1" applyBorder="1" applyAlignment="1" applyProtection="1">
      <alignment horizontal="center" vertical="center" wrapText="1"/>
    </xf>
    <xf numFmtId="0" fontId="64" fillId="61" borderId="62" xfId="116" applyFont="1" applyFill="1" applyBorder="1" applyAlignment="1" applyProtection="1">
      <alignment horizontal="center" vertical="center" wrapText="1"/>
    </xf>
    <xf numFmtId="0" fontId="64" fillId="61" borderId="56" xfId="116" applyFont="1" applyFill="1" applyBorder="1" applyAlignment="1" applyProtection="1">
      <alignment horizontal="center" vertical="center" wrapText="1"/>
    </xf>
    <xf numFmtId="0" fontId="64" fillId="61" borderId="66" xfId="116" applyFont="1" applyFill="1" applyBorder="1" applyAlignment="1" applyProtection="1">
      <alignment horizontal="center" vertical="center" wrapText="1"/>
    </xf>
    <xf numFmtId="0" fontId="64" fillId="67" borderId="65" xfId="1" applyFont="1" applyFill="1" applyBorder="1" applyAlignment="1" applyProtection="1">
      <alignment horizontal="center" vertical="center"/>
      <protection locked="0"/>
    </xf>
    <xf numFmtId="0" fontId="64" fillId="67" borderId="11" xfId="1" applyFont="1" applyFill="1" applyBorder="1" applyAlignment="1" applyProtection="1">
      <alignment horizontal="center" vertical="center"/>
      <protection locked="0"/>
    </xf>
    <xf numFmtId="0" fontId="67" fillId="99" borderId="5" xfId="1" applyFont="1" applyFill="1" applyBorder="1" applyAlignment="1" applyProtection="1">
      <alignment horizontal="center" vertical="center" wrapText="1"/>
    </xf>
    <xf numFmtId="0" fontId="64" fillId="99" borderId="18" xfId="1" applyFont="1" applyFill="1" applyBorder="1" applyAlignment="1" applyProtection="1">
      <alignment horizontal="center" vertical="center" wrapText="1"/>
    </xf>
    <xf numFmtId="0" fontId="64" fillId="99" borderId="64" xfId="1" applyFont="1" applyFill="1" applyBorder="1" applyAlignment="1" applyProtection="1">
      <alignment horizontal="center" vertical="center" wrapText="1"/>
    </xf>
    <xf numFmtId="0" fontId="120" fillId="99" borderId="5" xfId="1" applyFont="1" applyFill="1" applyBorder="1" applyAlignment="1" applyProtection="1">
      <alignment horizontal="center" vertical="center" wrapText="1"/>
    </xf>
    <xf numFmtId="0" fontId="63" fillId="99" borderId="18" xfId="1" applyFont="1" applyFill="1" applyBorder="1" applyAlignment="1" applyProtection="1">
      <alignment horizontal="center" vertical="center" wrapText="1"/>
    </xf>
    <xf numFmtId="0" fontId="63" fillId="99" borderId="64" xfId="1" applyFont="1" applyFill="1" applyBorder="1" applyAlignment="1" applyProtection="1">
      <alignment horizontal="center" vertical="center" wrapText="1"/>
    </xf>
    <xf numFmtId="0" fontId="98" fillId="86" borderId="143" xfId="116" applyFont="1" applyFill="1" applyBorder="1" applyAlignment="1" applyProtection="1">
      <alignment horizontal="center" vertical="center" wrapText="1"/>
    </xf>
    <xf numFmtId="0" fontId="96" fillId="50" borderId="127" xfId="0" applyFont="1" applyFill="1" applyBorder="1" applyAlignment="1" applyProtection="1">
      <alignment horizontal="center" vertical="center"/>
    </xf>
    <xf numFmtId="0" fontId="100" fillId="86" borderId="143" xfId="116" applyFont="1" applyFill="1" applyBorder="1" applyAlignment="1" applyProtection="1">
      <alignment horizontal="center" vertical="center"/>
    </xf>
    <xf numFmtId="0" fontId="64" fillId="74" borderId="65" xfId="1" applyFont="1" applyFill="1" applyBorder="1" applyAlignment="1" applyProtection="1">
      <alignment horizontal="center" vertical="center"/>
      <protection locked="0"/>
    </xf>
    <xf numFmtId="0" fontId="70" fillId="91" borderId="76" xfId="116" applyFont="1" applyFill="1" applyBorder="1" applyAlignment="1" applyProtection="1">
      <alignment horizontal="center" vertical="center"/>
      <protection locked="0"/>
    </xf>
    <xf numFmtId="0" fontId="70" fillId="91" borderId="119" xfId="116" applyFont="1" applyFill="1" applyBorder="1" applyAlignment="1" applyProtection="1">
      <alignment horizontal="center" vertical="center"/>
      <protection locked="0"/>
    </xf>
    <xf numFmtId="0" fontId="70" fillId="91" borderId="120" xfId="116" applyFont="1" applyFill="1" applyBorder="1" applyAlignment="1" applyProtection="1">
      <alignment horizontal="center" vertical="center"/>
      <protection locked="0"/>
    </xf>
    <xf numFmtId="0" fontId="64" fillId="0" borderId="5" xfId="0" applyFont="1" applyBorder="1" applyAlignment="1" applyProtection="1">
      <alignment horizontal="center" vertical="center"/>
    </xf>
    <xf numFmtId="0" fontId="64" fillId="0" borderId="18" xfId="0" applyFont="1" applyBorder="1" applyAlignment="1" applyProtection="1">
      <alignment horizontal="center" vertical="center"/>
    </xf>
    <xf numFmtId="0" fontId="64" fillId="0" borderId="64" xfId="0" applyFont="1" applyBorder="1" applyAlignment="1" applyProtection="1">
      <alignment horizontal="center" vertical="center"/>
    </xf>
    <xf numFmtId="0" fontId="64" fillId="61" borderId="5" xfId="116" applyFont="1" applyFill="1" applyBorder="1" applyAlignment="1" applyProtection="1">
      <alignment horizontal="center" vertical="center" wrapText="1"/>
    </xf>
    <xf numFmtId="0" fontId="64" fillId="61" borderId="18" xfId="116" applyFont="1" applyFill="1" applyBorder="1" applyAlignment="1" applyProtection="1">
      <alignment horizontal="center" vertical="center" wrapText="1"/>
    </xf>
    <xf numFmtId="0" fontId="64" fillId="61" borderId="64" xfId="116" applyFont="1" applyFill="1" applyBorder="1" applyAlignment="1" applyProtection="1">
      <alignment horizontal="center" vertical="center" wrapText="1"/>
    </xf>
    <xf numFmtId="0" fontId="64" fillId="61" borderId="62" xfId="1" applyFont="1" applyFill="1" applyBorder="1" applyAlignment="1" applyProtection="1">
      <alignment horizontal="center" vertical="center"/>
      <protection locked="0"/>
    </xf>
    <xf numFmtId="0" fontId="64" fillId="61" borderId="56" xfId="1" applyFont="1" applyFill="1" applyBorder="1" applyAlignment="1" applyProtection="1">
      <alignment horizontal="center" vertical="center"/>
      <protection locked="0"/>
    </xf>
    <xf numFmtId="0" fontId="64" fillId="61" borderId="66" xfId="1" applyFont="1" applyFill="1" applyBorder="1" applyAlignment="1" applyProtection="1">
      <alignment horizontal="center" vertical="center"/>
      <protection locked="0"/>
    </xf>
    <xf numFmtId="0" fontId="64" fillId="74" borderId="74" xfId="1" applyFont="1" applyFill="1" applyBorder="1" applyAlignment="1" applyProtection="1">
      <alignment horizontal="center" vertical="center"/>
      <protection locked="0"/>
    </xf>
    <xf numFmtId="0" fontId="64" fillId="74" borderId="55" xfId="1" applyFont="1" applyFill="1" applyBorder="1" applyAlignment="1" applyProtection="1">
      <alignment horizontal="center" vertical="center"/>
      <protection locked="0"/>
    </xf>
    <xf numFmtId="0" fontId="64" fillId="74" borderId="74" xfId="1" applyFont="1" applyFill="1" applyBorder="1" applyAlignment="1" applyProtection="1">
      <alignment horizontal="center" vertical="center" wrapText="1"/>
      <protection locked="0"/>
    </xf>
    <xf numFmtId="0" fontId="64" fillId="74" borderId="55" xfId="1" applyFont="1" applyFill="1" applyBorder="1" applyAlignment="1" applyProtection="1">
      <alignment horizontal="center" vertical="center" wrapText="1"/>
      <protection locked="0"/>
    </xf>
    <xf numFmtId="0" fontId="97" fillId="61" borderId="2" xfId="116" applyFont="1" applyFill="1" applyBorder="1" applyAlignment="1" applyProtection="1">
      <alignment horizontal="center" vertical="center"/>
      <protection locked="0"/>
    </xf>
    <xf numFmtId="0" fontId="97" fillId="61" borderId="54" xfId="116" applyFont="1" applyFill="1" applyBorder="1" applyAlignment="1" applyProtection="1">
      <alignment horizontal="center" vertical="center"/>
      <protection locked="0"/>
    </xf>
    <xf numFmtId="0" fontId="97" fillId="61" borderId="73" xfId="116" applyFont="1" applyFill="1" applyBorder="1" applyAlignment="1" applyProtection="1">
      <alignment horizontal="center" vertical="center"/>
      <protection locked="0"/>
    </xf>
    <xf numFmtId="0" fontId="97" fillId="61" borderId="76" xfId="116" applyFont="1" applyFill="1" applyBorder="1" applyAlignment="1" applyProtection="1">
      <alignment horizontal="center" vertical="center" wrapText="1"/>
      <protection locked="0"/>
    </xf>
    <xf numFmtId="0" fontId="97" fillId="61" borderId="119" xfId="116" applyFont="1" applyFill="1" applyBorder="1" applyAlignment="1" applyProtection="1">
      <alignment horizontal="center" vertical="center" wrapText="1"/>
      <protection locked="0"/>
    </xf>
    <xf numFmtId="0" fontId="97" fillId="61" borderId="120" xfId="116" applyFont="1" applyFill="1" applyBorder="1" applyAlignment="1" applyProtection="1">
      <alignment horizontal="center" vertical="center" wrapText="1"/>
      <protection locked="0"/>
    </xf>
    <xf numFmtId="0" fontId="104" fillId="74" borderId="2" xfId="1" applyFont="1" applyFill="1" applyBorder="1" applyAlignment="1" applyProtection="1">
      <alignment horizontal="center" vertical="center" wrapText="1"/>
      <protection locked="0"/>
    </xf>
    <xf numFmtId="0" fontId="104" fillId="74" borderId="54" xfId="1" applyFont="1" applyFill="1" applyBorder="1" applyAlignment="1" applyProtection="1">
      <alignment horizontal="center" vertical="center" wrapText="1"/>
      <protection locked="0"/>
    </xf>
    <xf numFmtId="0" fontId="104" fillId="74" borderId="73" xfId="1" applyFont="1" applyFill="1" applyBorder="1" applyAlignment="1" applyProtection="1">
      <alignment horizontal="center" vertical="center" wrapText="1"/>
      <protection locked="0"/>
    </xf>
    <xf numFmtId="0" fontId="104" fillId="74" borderId="3" xfId="1" applyFont="1" applyFill="1" applyBorder="1" applyAlignment="1" applyProtection="1">
      <alignment horizontal="center" vertical="center" wrapText="1"/>
      <protection locked="0"/>
    </xf>
    <xf numFmtId="0" fontId="104" fillId="74" borderId="11" xfId="1" applyFont="1" applyFill="1" applyBorder="1" applyAlignment="1" applyProtection="1">
      <alignment horizontal="center" vertical="center" wrapText="1"/>
      <protection locked="0"/>
    </xf>
    <xf numFmtId="0" fontId="104" fillId="74" borderId="65" xfId="1" applyFont="1" applyFill="1" applyBorder="1" applyAlignment="1" applyProtection="1">
      <alignment horizontal="center" vertical="center" wrapText="1"/>
      <protection locked="0"/>
    </xf>
    <xf numFmtId="0" fontId="104" fillId="56" borderId="3" xfId="1" applyFont="1" applyFill="1" applyBorder="1" applyAlignment="1" applyProtection="1">
      <alignment horizontal="center" vertical="center" wrapText="1"/>
      <protection locked="0"/>
    </xf>
    <xf numFmtId="0" fontId="104" fillId="56" borderId="11" xfId="1" applyFont="1" applyFill="1" applyBorder="1" applyAlignment="1" applyProtection="1">
      <alignment horizontal="center" vertical="center" wrapText="1"/>
      <protection locked="0"/>
    </xf>
    <xf numFmtId="0" fontId="104" fillId="56" borderId="65" xfId="1" applyFont="1" applyFill="1" applyBorder="1" applyAlignment="1" applyProtection="1">
      <alignment horizontal="center" vertical="center" wrapText="1"/>
      <protection locked="0"/>
    </xf>
    <xf numFmtId="0" fontId="104" fillId="71" borderId="3" xfId="1" applyFont="1" applyFill="1" applyBorder="1" applyAlignment="1" applyProtection="1">
      <alignment horizontal="center" vertical="center" wrapText="1"/>
      <protection locked="0"/>
    </xf>
    <xf numFmtId="0" fontId="104" fillId="71" borderId="11" xfId="1" applyFont="1" applyFill="1" applyBorder="1" applyAlignment="1" applyProtection="1">
      <alignment horizontal="center" vertical="center" wrapText="1"/>
      <protection locked="0"/>
    </xf>
    <xf numFmtId="0" fontId="104" fillId="71" borderId="65" xfId="1" applyFont="1" applyFill="1" applyBorder="1" applyAlignment="1" applyProtection="1">
      <alignment horizontal="center" vertical="center" wrapText="1"/>
      <protection locked="0"/>
    </xf>
    <xf numFmtId="0" fontId="68" fillId="86" borderId="3" xfId="1" applyFont="1" applyFill="1" applyBorder="1" applyAlignment="1" applyProtection="1">
      <alignment horizontal="center" vertical="center" wrapText="1"/>
    </xf>
    <xf numFmtId="0" fontId="68" fillId="86" borderId="11" xfId="1" applyFont="1" applyFill="1" applyBorder="1" applyAlignment="1" applyProtection="1">
      <alignment horizontal="center" vertical="center" wrapText="1"/>
    </xf>
    <xf numFmtId="0" fontId="68" fillId="86" borderId="65" xfId="1" applyFont="1" applyFill="1" applyBorder="1" applyAlignment="1" applyProtection="1">
      <alignment horizontal="center" vertical="center" wrapText="1"/>
    </xf>
    <xf numFmtId="10" fontId="64" fillId="67" borderId="2" xfId="1" applyNumberFormat="1" applyFont="1" applyFill="1" applyBorder="1" applyAlignment="1" applyProtection="1">
      <alignment horizontal="center" vertical="center" wrapText="1"/>
    </xf>
    <xf numFmtId="0" fontId="64" fillId="67" borderId="54" xfId="1" applyFont="1" applyFill="1" applyBorder="1" applyAlignment="1" applyProtection="1">
      <alignment horizontal="center" vertical="center" wrapText="1"/>
    </xf>
    <xf numFmtId="0" fontId="64" fillId="67" borderId="73" xfId="1" applyFont="1" applyFill="1" applyBorder="1" applyAlignment="1" applyProtection="1">
      <alignment horizontal="center" vertical="center" wrapText="1"/>
    </xf>
    <xf numFmtId="0" fontId="64" fillId="0" borderId="3" xfId="0" applyFont="1" applyBorder="1" applyAlignment="1" applyProtection="1">
      <alignment horizontal="center" vertical="center"/>
    </xf>
    <xf numFmtId="0" fontId="64" fillId="0" borderId="11" xfId="0" applyFont="1" applyBorder="1" applyAlignment="1" applyProtection="1">
      <alignment horizontal="center" vertical="center"/>
    </xf>
    <xf numFmtId="0" fontId="64" fillId="0" borderId="65" xfId="0" applyFont="1" applyBorder="1" applyAlignment="1" applyProtection="1">
      <alignment horizontal="center" vertical="center"/>
    </xf>
    <xf numFmtId="10" fontId="64" fillId="67" borderId="3" xfId="1" applyNumberFormat="1" applyFont="1" applyFill="1" applyBorder="1" applyAlignment="1" applyProtection="1">
      <alignment horizontal="center" vertical="center" wrapText="1"/>
    </xf>
    <xf numFmtId="0" fontId="64" fillId="67" borderId="11" xfId="1" applyFont="1" applyFill="1" applyBorder="1" applyAlignment="1" applyProtection="1">
      <alignment horizontal="center" vertical="center" wrapText="1"/>
    </xf>
    <xf numFmtId="0" fontId="64" fillId="67" borderId="65" xfId="1" applyFont="1" applyFill="1" applyBorder="1" applyAlignment="1" applyProtection="1">
      <alignment horizontal="center" vertical="center" wrapText="1"/>
    </xf>
    <xf numFmtId="0" fontId="64" fillId="74" borderId="11" xfId="1" applyFont="1" applyFill="1" applyBorder="1" applyAlignment="1" applyProtection="1">
      <alignment horizontal="center" vertical="center"/>
      <protection locked="0"/>
    </xf>
    <xf numFmtId="0" fontId="64" fillId="74" borderId="11" xfId="1" applyFont="1" applyFill="1" applyBorder="1" applyAlignment="1" applyProtection="1">
      <alignment horizontal="center" vertical="center" wrapText="1"/>
      <protection locked="0"/>
    </xf>
    <xf numFmtId="0" fontId="104" fillId="51" borderId="5" xfId="1" applyFont="1" applyFill="1" applyBorder="1" applyAlignment="1" applyProtection="1">
      <alignment horizontal="center" vertical="center" wrapText="1"/>
      <protection locked="0"/>
    </xf>
    <xf numFmtId="0" fontId="104" fillId="51" borderId="18" xfId="1" applyFont="1" applyFill="1" applyBorder="1" applyAlignment="1" applyProtection="1">
      <alignment horizontal="center" vertical="center" wrapText="1"/>
      <protection locked="0"/>
    </xf>
    <xf numFmtId="0" fontId="104" fillId="51" borderId="64" xfId="1" applyFont="1" applyFill="1" applyBorder="1" applyAlignment="1" applyProtection="1">
      <alignment horizontal="center" vertical="center" wrapText="1"/>
      <protection locked="0"/>
    </xf>
    <xf numFmtId="0" fontId="64" fillId="67" borderId="3" xfId="1" applyFont="1" applyFill="1" applyBorder="1" applyAlignment="1" applyProtection="1">
      <alignment horizontal="center" vertical="center"/>
      <protection locked="0"/>
    </xf>
    <xf numFmtId="14" fontId="135" fillId="61" borderId="3" xfId="116" applyNumberFormat="1" applyFont="1" applyFill="1" applyBorder="1" applyAlignment="1" applyProtection="1">
      <alignment horizontal="center" vertical="center"/>
      <protection locked="0"/>
    </xf>
    <xf numFmtId="0" fontId="135" fillId="61" borderId="11" xfId="116" applyFont="1" applyFill="1" applyBorder="1" applyAlignment="1" applyProtection="1">
      <alignment horizontal="center" vertical="center"/>
      <protection locked="0"/>
    </xf>
    <xf numFmtId="0" fontId="135" fillId="61" borderId="65" xfId="116" applyFont="1" applyFill="1" applyBorder="1" applyAlignment="1" applyProtection="1">
      <alignment horizontal="center" vertical="center"/>
      <protection locked="0"/>
    </xf>
    <xf numFmtId="0" fontId="135" fillId="61" borderId="2" xfId="116" applyFont="1" applyFill="1" applyBorder="1" applyAlignment="1" applyProtection="1">
      <alignment horizontal="center" vertical="center" wrapText="1"/>
      <protection locked="0"/>
    </xf>
    <xf numFmtId="0" fontId="135" fillId="61" borderId="54" xfId="116" applyFont="1" applyFill="1" applyBorder="1" applyAlignment="1" applyProtection="1">
      <alignment horizontal="center" vertical="center" wrapText="1"/>
      <protection locked="0"/>
    </xf>
    <xf numFmtId="0" fontId="135" fillId="61" borderId="73" xfId="116" applyFont="1" applyFill="1" applyBorder="1" applyAlignment="1" applyProtection="1">
      <alignment horizontal="center" vertical="center" wrapText="1"/>
      <protection locked="0"/>
    </xf>
    <xf numFmtId="0" fontId="135" fillId="61" borderId="3" xfId="116" applyFont="1" applyFill="1" applyBorder="1" applyAlignment="1" applyProtection="1">
      <alignment horizontal="center" vertical="center"/>
      <protection locked="0"/>
    </xf>
    <xf numFmtId="0" fontId="64" fillId="74" borderId="13" xfId="1" applyFont="1" applyFill="1" applyBorder="1" applyAlignment="1" applyProtection="1">
      <alignment horizontal="center" vertical="center"/>
      <protection locked="0"/>
    </xf>
    <xf numFmtId="0" fontId="64" fillId="74" borderId="14" xfId="1" applyFont="1" applyFill="1" applyBorder="1" applyAlignment="1" applyProtection="1">
      <alignment horizontal="center" vertical="center"/>
      <protection locked="0"/>
    </xf>
    <xf numFmtId="0" fontId="64" fillId="74" borderId="13" xfId="1" applyFont="1" applyFill="1" applyBorder="1" applyAlignment="1" applyProtection="1">
      <alignment horizontal="center" vertical="center" wrapText="1"/>
      <protection locked="0"/>
    </xf>
    <xf numFmtId="0" fontId="64" fillId="74" borderId="14" xfId="1" applyFont="1" applyFill="1" applyBorder="1" applyAlignment="1" applyProtection="1">
      <alignment horizontal="center" vertical="center" wrapText="1"/>
      <protection locked="0"/>
    </xf>
    <xf numFmtId="10" fontId="64" fillId="67" borderId="5" xfId="1" applyNumberFormat="1" applyFont="1" applyFill="1" applyBorder="1" applyAlignment="1" applyProtection="1">
      <alignment horizontal="center" vertical="center" wrapText="1"/>
    </xf>
    <xf numFmtId="10" fontId="64" fillId="67" borderId="18" xfId="1" applyNumberFormat="1" applyFont="1" applyFill="1" applyBorder="1" applyAlignment="1" applyProtection="1">
      <alignment horizontal="center" vertical="center" wrapText="1"/>
    </xf>
    <xf numFmtId="10" fontId="64" fillId="67" borderId="64" xfId="1" applyNumberFormat="1" applyFont="1" applyFill="1" applyBorder="1" applyAlignment="1" applyProtection="1">
      <alignment horizontal="center" vertical="center" wrapText="1"/>
    </xf>
    <xf numFmtId="10" fontId="64" fillId="67" borderId="4" xfId="1" applyNumberFormat="1" applyFont="1" applyFill="1" applyBorder="1" applyAlignment="1" applyProtection="1">
      <alignment horizontal="center" vertical="center" wrapText="1"/>
    </xf>
    <xf numFmtId="10" fontId="64" fillId="67" borderId="121" xfId="1" applyNumberFormat="1" applyFont="1" applyFill="1" applyBorder="1" applyAlignment="1" applyProtection="1">
      <alignment horizontal="center" vertical="center" wrapText="1"/>
    </xf>
    <xf numFmtId="10" fontId="64" fillId="67" borderId="122" xfId="1" applyNumberFormat="1" applyFont="1" applyFill="1" applyBorder="1" applyAlignment="1" applyProtection="1">
      <alignment horizontal="center" vertical="center" wrapText="1"/>
    </xf>
    <xf numFmtId="0" fontId="64" fillId="74" borderId="72" xfId="1" applyFont="1" applyFill="1" applyBorder="1" applyAlignment="1" applyProtection="1">
      <alignment horizontal="center" vertical="center"/>
      <protection locked="0"/>
    </xf>
    <xf numFmtId="0" fontId="64" fillId="74" borderId="61" xfId="1" applyFont="1" applyFill="1" applyBorder="1" applyAlignment="1" applyProtection="1">
      <alignment horizontal="center" vertical="center"/>
      <protection locked="0"/>
    </xf>
    <xf numFmtId="0" fontId="64" fillId="74" borderId="72" xfId="1" applyFont="1" applyFill="1" applyBorder="1" applyAlignment="1" applyProtection="1">
      <alignment horizontal="center" vertical="center" wrapText="1"/>
      <protection locked="0"/>
    </xf>
    <xf numFmtId="0" fontId="64" fillId="74" borderId="61" xfId="1" applyFont="1" applyFill="1" applyBorder="1" applyAlignment="1" applyProtection="1">
      <alignment horizontal="center" vertical="center" wrapText="1"/>
      <protection locked="0"/>
    </xf>
    <xf numFmtId="0" fontId="64" fillId="74" borderId="65" xfId="1" applyFont="1" applyFill="1" applyBorder="1" applyAlignment="1" applyProtection="1">
      <alignment horizontal="center" vertical="center" wrapText="1"/>
      <protection locked="0"/>
    </xf>
    <xf numFmtId="0" fontId="97" fillId="61" borderId="3" xfId="116" applyFont="1" applyFill="1" applyBorder="1" applyAlignment="1" applyProtection="1">
      <alignment horizontal="center" vertical="center"/>
      <protection locked="0"/>
    </xf>
    <xf numFmtId="0" fontId="97" fillId="61" borderId="11" xfId="116" applyFont="1" applyFill="1" applyBorder="1" applyAlignment="1" applyProtection="1">
      <alignment horizontal="center" vertical="center"/>
      <protection locked="0"/>
    </xf>
    <xf numFmtId="0" fontId="97" fillId="61" borderId="65" xfId="116" applyFont="1" applyFill="1" applyBorder="1" applyAlignment="1" applyProtection="1">
      <alignment horizontal="center" vertical="center"/>
      <protection locked="0"/>
    </xf>
    <xf numFmtId="0" fontId="64" fillId="74" borderId="3" xfId="1" applyFont="1" applyFill="1" applyBorder="1" applyAlignment="1" applyProtection="1">
      <alignment horizontal="center" vertical="center"/>
      <protection locked="0"/>
    </xf>
    <xf numFmtId="0" fontId="64" fillId="74" borderId="3" xfId="1" applyFont="1" applyFill="1" applyBorder="1" applyAlignment="1" applyProtection="1">
      <alignment horizontal="center" vertical="center" wrapText="1"/>
      <protection locked="0"/>
    </xf>
    <xf numFmtId="0" fontId="135" fillId="61" borderId="4" xfId="116" applyFont="1" applyFill="1" applyBorder="1" applyAlignment="1" applyProtection="1">
      <alignment horizontal="center" vertical="center" wrapText="1"/>
      <protection locked="0"/>
    </xf>
    <xf numFmtId="0" fontId="135" fillId="61" borderId="121" xfId="116" applyFont="1" applyFill="1" applyBorder="1" applyAlignment="1" applyProtection="1">
      <alignment horizontal="center" vertical="center" wrapText="1"/>
      <protection locked="0"/>
    </xf>
    <xf numFmtId="0" fontId="135" fillId="61" borderId="122" xfId="116" applyFont="1" applyFill="1" applyBorder="1" applyAlignment="1" applyProtection="1">
      <alignment horizontal="center" vertical="center" wrapText="1"/>
      <protection locked="0"/>
    </xf>
    <xf numFmtId="0" fontId="64" fillId="61" borderId="3" xfId="116" applyFont="1" applyFill="1" applyBorder="1" applyAlignment="1" applyProtection="1">
      <alignment horizontal="center" vertical="center" wrapText="1"/>
    </xf>
    <xf numFmtId="0" fontId="64" fillId="61" borderId="11" xfId="116" applyFont="1" applyFill="1" applyBorder="1" applyAlignment="1" applyProtection="1">
      <alignment horizontal="center" vertical="center" wrapText="1"/>
    </xf>
    <xf numFmtId="0" fontId="64" fillId="61" borderId="65" xfId="116" applyFont="1" applyFill="1" applyBorder="1" applyAlignment="1" applyProtection="1">
      <alignment horizontal="center" vertical="center" wrapText="1"/>
    </xf>
    <xf numFmtId="0" fontId="67" fillId="91" borderId="76" xfId="116" applyFont="1" applyFill="1" applyBorder="1" applyAlignment="1" applyProtection="1">
      <alignment horizontal="center" vertical="center"/>
      <protection locked="0"/>
    </xf>
    <xf numFmtId="0" fontId="67" fillId="91" borderId="119" xfId="116" applyFont="1" applyFill="1" applyBorder="1" applyAlignment="1" applyProtection="1">
      <alignment horizontal="center" vertical="center"/>
      <protection locked="0"/>
    </xf>
    <xf numFmtId="0" fontId="67" fillId="91" borderId="120" xfId="116" applyFont="1" applyFill="1" applyBorder="1" applyAlignment="1" applyProtection="1">
      <alignment horizontal="center" vertical="center"/>
      <protection locked="0"/>
    </xf>
    <xf numFmtId="0" fontId="135" fillId="61" borderId="76" xfId="116" applyFont="1" applyFill="1" applyBorder="1" applyAlignment="1" applyProtection="1">
      <alignment horizontal="center" vertical="center" wrapText="1"/>
      <protection locked="0"/>
    </xf>
    <xf numFmtId="0" fontId="135" fillId="61" borderId="119" xfId="116" applyFont="1" applyFill="1" applyBorder="1" applyAlignment="1" applyProtection="1">
      <alignment horizontal="center" vertical="center"/>
      <protection locked="0"/>
    </xf>
    <xf numFmtId="0" fontId="135" fillId="61" borderId="120" xfId="116" applyFont="1" applyFill="1" applyBorder="1" applyAlignment="1" applyProtection="1">
      <alignment horizontal="center" vertical="center"/>
      <protection locked="0"/>
    </xf>
    <xf numFmtId="0" fontId="97" fillId="61" borderId="4" xfId="116" applyFont="1" applyFill="1" applyBorder="1" applyAlignment="1" applyProtection="1">
      <alignment horizontal="center" vertical="center" wrapText="1"/>
      <protection locked="0"/>
    </xf>
    <xf numFmtId="0" fontId="97" fillId="61" borderId="121" xfId="116" applyFont="1" applyFill="1" applyBorder="1" applyAlignment="1" applyProtection="1">
      <alignment horizontal="center" vertical="center" wrapText="1"/>
      <protection locked="0"/>
    </xf>
    <xf numFmtId="0" fontId="97" fillId="61" borderId="122" xfId="116" applyFont="1" applyFill="1" applyBorder="1" applyAlignment="1" applyProtection="1">
      <alignment horizontal="center" vertical="center" wrapText="1"/>
      <protection locked="0"/>
    </xf>
    <xf numFmtId="0" fontId="135" fillId="61" borderId="119" xfId="116" applyFont="1" applyFill="1" applyBorder="1" applyAlignment="1" applyProtection="1">
      <alignment horizontal="center" vertical="center" wrapText="1"/>
      <protection locked="0"/>
    </xf>
    <xf numFmtId="0" fontId="135" fillId="61" borderId="120" xfId="116" applyFont="1" applyFill="1" applyBorder="1" applyAlignment="1" applyProtection="1">
      <alignment horizontal="center" vertical="center" wrapText="1"/>
      <protection locked="0"/>
    </xf>
    <xf numFmtId="0" fontId="64" fillId="74" borderId="33" xfId="1" applyFont="1" applyFill="1" applyBorder="1" applyAlignment="1" applyProtection="1">
      <alignment horizontal="center" vertical="center" wrapText="1"/>
      <protection locked="0"/>
    </xf>
    <xf numFmtId="0" fontId="64" fillId="74" borderId="33" xfId="1" applyFont="1" applyFill="1" applyBorder="1" applyAlignment="1" applyProtection="1">
      <alignment horizontal="center" vertical="center"/>
      <protection locked="0"/>
    </xf>
    <xf numFmtId="0" fontId="97" fillId="61" borderId="2" xfId="116" applyFont="1" applyFill="1" applyBorder="1" applyAlignment="1" applyProtection="1">
      <alignment horizontal="center" vertical="center" wrapText="1"/>
      <protection locked="0"/>
    </xf>
    <xf numFmtId="0" fontId="97" fillId="61" borderId="54" xfId="116" applyFont="1" applyFill="1" applyBorder="1" applyAlignment="1" applyProtection="1">
      <alignment horizontal="center" vertical="center" wrapText="1"/>
      <protection locked="0"/>
    </xf>
    <xf numFmtId="0" fontId="97" fillId="61" borderId="73" xfId="116" applyFont="1" applyFill="1" applyBorder="1" applyAlignment="1" applyProtection="1">
      <alignment horizontal="center" vertical="center" wrapText="1"/>
      <protection locked="0"/>
    </xf>
    <xf numFmtId="0" fontId="97" fillId="61" borderId="3" xfId="116" applyFont="1" applyFill="1" applyBorder="1" applyAlignment="1" applyProtection="1">
      <alignment horizontal="center" vertical="center" wrapText="1"/>
      <protection locked="0"/>
    </xf>
    <xf numFmtId="0" fontId="97" fillId="61" borderId="11" xfId="116" applyFont="1" applyFill="1" applyBorder="1" applyAlignment="1" applyProtection="1">
      <alignment horizontal="center" vertical="center" wrapText="1"/>
      <protection locked="0"/>
    </xf>
    <xf numFmtId="0" fontId="97" fillId="61" borderId="65" xfId="116" applyFont="1" applyFill="1" applyBorder="1" applyAlignment="1" applyProtection="1">
      <alignment horizontal="center" vertical="center" wrapText="1"/>
      <protection locked="0"/>
    </xf>
    <xf numFmtId="14" fontId="97" fillId="61" borderId="3" xfId="116" applyNumberFormat="1" applyFont="1" applyFill="1" applyBorder="1" applyAlignment="1" applyProtection="1">
      <alignment horizontal="center" vertical="center"/>
      <protection locked="0"/>
    </xf>
    <xf numFmtId="0" fontId="70" fillId="91" borderId="76" xfId="116" applyFont="1" applyFill="1" applyBorder="1" applyAlignment="1" applyProtection="1">
      <alignment horizontal="center" vertical="center" wrapText="1"/>
      <protection locked="0"/>
    </xf>
    <xf numFmtId="0" fontId="70" fillId="91" borderId="119" xfId="116" applyFont="1" applyFill="1" applyBorder="1" applyAlignment="1" applyProtection="1">
      <alignment horizontal="center" vertical="center" wrapText="1"/>
      <protection locked="0"/>
    </xf>
    <xf numFmtId="0" fontId="70" fillId="91" borderId="120" xfId="116" applyFont="1" applyFill="1" applyBorder="1" applyAlignment="1" applyProtection="1">
      <alignment horizontal="center" vertical="center" wrapText="1"/>
      <protection locked="0"/>
    </xf>
    <xf numFmtId="0" fontId="97" fillId="61" borderId="119" xfId="116" applyFont="1" applyFill="1" applyBorder="1" applyAlignment="1" applyProtection="1">
      <alignment horizontal="center" vertical="center"/>
      <protection locked="0"/>
    </xf>
    <xf numFmtId="0" fontId="97" fillId="61" borderId="120" xfId="116" applyFont="1" applyFill="1" applyBorder="1" applyAlignment="1" applyProtection="1">
      <alignment horizontal="center" vertical="center"/>
      <protection locked="0"/>
    </xf>
    <xf numFmtId="0" fontId="98" fillId="86" borderId="154" xfId="116" applyFont="1" applyFill="1" applyBorder="1" applyAlignment="1" applyProtection="1">
      <alignment horizontal="center" vertical="center" wrapText="1"/>
    </xf>
    <xf numFmtId="0" fontId="98" fillId="86" borderId="126" xfId="116" applyFont="1" applyFill="1" applyBorder="1" applyAlignment="1" applyProtection="1">
      <alignment horizontal="center" vertical="center" wrapText="1"/>
    </xf>
    <xf numFmtId="0" fontId="98" fillId="86" borderId="155" xfId="116" applyFont="1" applyFill="1" applyBorder="1" applyAlignment="1" applyProtection="1">
      <alignment horizontal="center" vertical="center" wrapText="1"/>
    </xf>
    <xf numFmtId="0" fontId="96" fillId="50" borderId="19" xfId="0" applyFont="1" applyFill="1" applyBorder="1" applyAlignment="1" applyProtection="1">
      <alignment horizontal="center" vertical="center"/>
    </xf>
    <xf numFmtId="0" fontId="96" fillId="50" borderId="20" xfId="0" applyFont="1" applyFill="1" applyBorder="1" applyAlignment="1" applyProtection="1">
      <alignment horizontal="center" vertical="center"/>
    </xf>
    <xf numFmtId="0" fontId="96" fillId="50" borderId="21" xfId="0" applyFont="1" applyFill="1" applyBorder="1" applyAlignment="1" applyProtection="1">
      <alignment horizontal="center" vertical="center"/>
    </xf>
    <xf numFmtId="0" fontId="96" fillId="50" borderId="77" xfId="0" applyFont="1" applyFill="1" applyBorder="1" applyAlignment="1" applyProtection="1">
      <alignment horizontal="center" vertical="center"/>
    </xf>
    <xf numFmtId="0" fontId="96" fillId="50" borderId="33" xfId="0" applyFont="1" applyFill="1" applyBorder="1" applyAlignment="1" applyProtection="1">
      <alignment horizontal="center" vertical="center"/>
    </xf>
    <xf numFmtId="0" fontId="98" fillId="86" borderId="153" xfId="116" applyFont="1" applyFill="1" applyBorder="1" applyAlignment="1" applyProtection="1">
      <alignment horizontal="center" vertical="center" wrapText="1"/>
    </xf>
    <xf numFmtId="0" fontId="98" fillId="86" borderId="153" xfId="116" applyFont="1" applyFill="1" applyBorder="1" applyAlignment="1" applyProtection="1">
      <alignment horizontal="center" vertical="center"/>
    </xf>
    <xf numFmtId="0" fontId="124" fillId="51" borderId="7" xfId="116" applyFont="1" applyFill="1" applyBorder="1" applyAlignment="1" applyProtection="1">
      <alignment horizontal="center" vertical="center"/>
    </xf>
    <xf numFmtId="0" fontId="124" fillId="51" borderId="8" xfId="116" applyFont="1" applyFill="1" applyBorder="1" applyAlignment="1" applyProtection="1">
      <alignment horizontal="center" vertical="center"/>
    </xf>
    <xf numFmtId="0" fontId="124" fillId="51" borderId="41" xfId="116" applyFont="1" applyFill="1" applyBorder="1" applyAlignment="1" applyProtection="1">
      <alignment horizontal="center" vertical="center"/>
    </xf>
    <xf numFmtId="0" fontId="124" fillId="88" borderId="7" xfId="116" applyFont="1" applyFill="1" applyBorder="1" applyAlignment="1" applyProtection="1">
      <alignment horizontal="center" vertical="center"/>
    </xf>
    <xf numFmtId="0" fontId="124" fillId="88" borderId="8" xfId="116" applyFont="1" applyFill="1" applyBorder="1" applyAlignment="1" applyProtection="1">
      <alignment horizontal="center" vertical="center"/>
    </xf>
    <xf numFmtId="0" fontId="124" fillId="88" borderId="41" xfId="116" applyFont="1" applyFill="1" applyBorder="1" applyAlignment="1" applyProtection="1">
      <alignment horizontal="center" vertical="center"/>
    </xf>
    <xf numFmtId="0" fontId="92" fillId="80" borderId="7" xfId="0" applyFont="1" applyFill="1" applyBorder="1" applyAlignment="1" applyProtection="1">
      <alignment horizontal="center" vertical="center" wrapText="1"/>
    </xf>
    <xf numFmtId="0" fontId="92" fillId="80" borderId="8" xfId="0" applyFont="1" applyFill="1" applyBorder="1" applyAlignment="1" applyProtection="1">
      <alignment horizontal="center" vertical="center" wrapText="1"/>
    </xf>
    <xf numFmtId="0" fontId="92" fillId="80" borderId="41" xfId="0" applyFont="1" applyFill="1" applyBorder="1" applyAlignment="1" applyProtection="1">
      <alignment horizontal="center" vertical="center" wrapText="1"/>
    </xf>
    <xf numFmtId="0" fontId="92" fillId="80" borderId="52" xfId="0" applyFont="1" applyFill="1" applyBorder="1" applyAlignment="1" applyProtection="1">
      <alignment horizontal="center" vertical="center" wrapText="1"/>
    </xf>
    <xf numFmtId="0" fontId="92" fillId="80" borderId="0" xfId="0" applyFont="1" applyFill="1" applyBorder="1" applyAlignment="1" applyProtection="1">
      <alignment horizontal="center" vertical="center" wrapText="1"/>
    </xf>
    <xf numFmtId="0" fontId="92" fillId="80" borderId="44" xfId="0" applyFont="1" applyFill="1" applyBorder="1" applyAlignment="1" applyProtection="1">
      <alignment horizontal="center" vertical="center" wrapText="1"/>
    </xf>
    <xf numFmtId="0" fontId="92" fillId="80" borderId="82" xfId="0" applyFont="1" applyFill="1" applyBorder="1" applyAlignment="1" applyProtection="1">
      <alignment horizontal="center" vertical="center" wrapText="1"/>
    </xf>
    <xf numFmtId="0" fontId="92" fillId="80" borderId="20" xfId="0" applyFont="1" applyFill="1" applyBorder="1" applyAlignment="1" applyProtection="1">
      <alignment horizontal="center" vertical="center" wrapText="1"/>
    </xf>
    <xf numFmtId="0" fontId="92" fillId="80" borderId="22" xfId="0" applyFont="1" applyFill="1" applyBorder="1" applyAlignment="1" applyProtection="1">
      <alignment horizontal="center" vertical="center" wrapText="1"/>
    </xf>
    <xf numFmtId="0" fontId="72" fillId="81" borderId="83" xfId="0" applyFont="1" applyFill="1" applyBorder="1" applyAlignment="1" applyProtection="1">
      <alignment horizontal="center" vertical="center" wrapText="1"/>
    </xf>
    <xf numFmtId="0" fontId="72" fillId="81" borderId="15" xfId="0" applyFont="1" applyFill="1" applyBorder="1" applyAlignment="1" applyProtection="1">
      <alignment horizontal="center" vertical="center" wrapText="1"/>
    </xf>
    <xf numFmtId="0" fontId="72" fillId="81" borderId="84" xfId="0" applyFont="1" applyFill="1" applyBorder="1" applyAlignment="1" applyProtection="1">
      <alignment horizontal="center" vertical="center" wrapText="1"/>
    </xf>
    <xf numFmtId="0" fontId="72" fillId="81" borderId="45" xfId="0" applyFont="1" applyFill="1" applyBorder="1" applyAlignment="1" applyProtection="1">
      <alignment horizontal="center" vertical="center" wrapText="1"/>
    </xf>
    <xf numFmtId="0" fontId="72" fillId="81" borderId="37" xfId="0" applyFont="1" applyFill="1" applyBorder="1" applyAlignment="1" applyProtection="1">
      <alignment horizontal="center" vertical="center" wrapText="1"/>
    </xf>
    <xf numFmtId="0" fontId="72" fillId="81" borderId="36" xfId="0" applyFont="1" applyFill="1" applyBorder="1" applyAlignment="1" applyProtection="1">
      <alignment horizontal="center" vertical="center" wrapText="1"/>
    </xf>
    <xf numFmtId="0" fontId="98" fillId="86" borderId="7" xfId="116" applyFont="1" applyFill="1" applyBorder="1" applyAlignment="1" applyProtection="1">
      <alignment horizontal="center" vertical="center"/>
    </xf>
    <xf numFmtId="0" fontId="98" fillId="86" borderId="8" xfId="116" applyFont="1" applyFill="1" applyBorder="1" applyAlignment="1" applyProtection="1">
      <alignment horizontal="center" vertical="center"/>
    </xf>
    <xf numFmtId="0" fontId="98" fillId="86" borderId="41" xfId="116" applyFont="1" applyFill="1" applyBorder="1" applyAlignment="1" applyProtection="1">
      <alignment horizontal="center" vertical="center"/>
    </xf>
    <xf numFmtId="0" fontId="98" fillId="86" borderId="52" xfId="116" applyFont="1" applyFill="1" applyBorder="1" applyAlignment="1" applyProtection="1">
      <alignment horizontal="center" vertical="center"/>
    </xf>
    <xf numFmtId="0" fontId="98" fillId="86" borderId="0" xfId="116" applyFont="1" applyFill="1" applyBorder="1" applyAlignment="1" applyProtection="1">
      <alignment horizontal="center" vertical="center"/>
    </xf>
    <xf numFmtId="0" fontId="98" fillId="86" borderId="44" xfId="116" applyFont="1" applyFill="1" applyBorder="1" applyAlignment="1" applyProtection="1">
      <alignment horizontal="center" vertical="center"/>
    </xf>
    <xf numFmtId="0" fontId="98" fillId="86" borderId="129" xfId="116" applyFont="1" applyFill="1" applyBorder="1" applyAlignment="1" applyProtection="1">
      <alignment horizontal="center" vertical="center"/>
    </xf>
    <xf numFmtId="0" fontId="98" fillId="86" borderId="130" xfId="116" applyFont="1" applyFill="1" applyBorder="1" applyAlignment="1" applyProtection="1">
      <alignment horizontal="center" vertical="center"/>
    </xf>
    <xf numFmtId="0" fontId="98" fillId="86" borderId="144" xfId="116" applyFont="1" applyFill="1" applyBorder="1" applyAlignment="1" applyProtection="1">
      <alignment horizontal="center" vertical="center"/>
    </xf>
    <xf numFmtId="0" fontId="98" fillId="86" borderId="146" xfId="116" applyFont="1" applyFill="1" applyBorder="1" applyAlignment="1" applyProtection="1">
      <alignment horizontal="center" vertical="center"/>
    </xf>
    <xf numFmtId="0" fontId="72" fillId="61" borderId="6" xfId="116" applyFont="1" applyFill="1" applyBorder="1" applyAlignment="1" applyProtection="1">
      <alignment horizontal="center" vertical="center"/>
    </xf>
    <xf numFmtId="0" fontId="72" fillId="61" borderId="8" xfId="116" applyFont="1" applyFill="1" applyBorder="1" applyAlignment="1" applyProtection="1">
      <alignment horizontal="center" vertical="center"/>
    </xf>
    <xf numFmtId="0" fontId="72" fillId="61" borderId="41" xfId="116" applyFont="1" applyFill="1" applyBorder="1" applyAlignment="1" applyProtection="1">
      <alignment horizontal="center" vertical="center"/>
    </xf>
    <xf numFmtId="0" fontId="98" fillId="86" borderId="142" xfId="116" applyFont="1" applyFill="1" applyBorder="1" applyAlignment="1" applyProtection="1">
      <alignment horizontal="center" vertical="center"/>
    </xf>
    <xf numFmtId="0" fontId="98" fillId="86" borderId="143" xfId="116" applyFont="1" applyFill="1" applyBorder="1" applyAlignment="1" applyProtection="1">
      <alignment horizontal="center" vertical="center"/>
    </xf>
    <xf numFmtId="0" fontId="96" fillId="50" borderId="145" xfId="0" applyFont="1" applyFill="1" applyBorder="1" applyAlignment="1" applyProtection="1">
      <alignment horizontal="center" vertical="center"/>
    </xf>
    <xf numFmtId="0" fontId="67" fillId="87" borderId="79" xfId="116" applyFont="1" applyFill="1" applyBorder="1" applyAlignment="1" applyProtection="1">
      <alignment horizontal="center" vertical="center"/>
    </xf>
    <xf numFmtId="0" fontId="67" fillId="87" borderId="80" xfId="116" applyFont="1" applyFill="1" applyBorder="1" applyAlignment="1" applyProtection="1">
      <alignment horizontal="center" vertical="center"/>
    </xf>
    <xf numFmtId="0" fontId="67" fillId="87" borderId="81" xfId="116" applyFont="1" applyFill="1" applyBorder="1" applyAlignment="1" applyProtection="1">
      <alignment horizontal="center" vertical="center"/>
    </xf>
    <xf numFmtId="0" fontId="72" fillId="56" borderId="3" xfId="1" applyFont="1" applyFill="1" applyBorder="1" applyAlignment="1" applyProtection="1">
      <alignment horizontal="center" vertical="center" wrapText="1"/>
    </xf>
    <xf numFmtId="0" fontId="72" fillId="56" borderId="62" xfId="1" applyFont="1" applyFill="1" applyBorder="1" applyAlignment="1" applyProtection="1">
      <alignment horizontal="center" vertical="center" wrapText="1"/>
    </xf>
    <xf numFmtId="0" fontId="72" fillId="56" borderId="11" xfId="1" applyFont="1" applyFill="1" applyBorder="1" applyAlignment="1" applyProtection="1">
      <alignment horizontal="center" vertical="center" wrapText="1"/>
    </xf>
    <xf numFmtId="0" fontId="72" fillId="56" borderId="56" xfId="1" applyFont="1" applyFill="1" applyBorder="1" applyAlignment="1" applyProtection="1">
      <alignment horizontal="center" vertical="center" wrapText="1"/>
    </xf>
    <xf numFmtId="0" fontId="72" fillId="50" borderId="3" xfId="1" applyFont="1" applyFill="1" applyBorder="1" applyAlignment="1" applyProtection="1">
      <alignment horizontal="center" vertical="center" wrapText="1"/>
    </xf>
    <xf numFmtId="0" fontId="102" fillId="86" borderId="7" xfId="116" applyFont="1" applyFill="1" applyBorder="1" applyAlignment="1" applyProtection="1">
      <alignment horizontal="center" vertical="center"/>
    </xf>
    <xf numFmtId="0" fontId="102" fillId="86" borderId="8" xfId="116" applyFont="1" applyFill="1" applyBorder="1" applyAlignment="1" applyProtection="1">
      <alignment horizontal="center" vertical="center"/>
    </xf>
    <xf numFmtId="0" fontId="102" fillId="86" borderId="41" xfId="116" applyFont="1" applyFill="1" applyBorder="1" applyAlignment="1" applyProtection="1">
      <alignment horizontal="center" vertical="center"/>
    </xf>
    <xf numFmtId="0" fontId="102" fillId="86" borderId="52" xfId="116" applyFont="1" applyFill="1" applyBorder="1" applyAlignment="1" applyProtection="1">
      <alignment horizontal="center" vertical="center"/>
    </xf>
    <xf numFmtId="0" fontId="102" fillId="86" borderId="0" xfId="116" applyFont="1" applyFill="1" applyBorder="1" applyAlignment="1" applyProtection="1">
      <alignment horizontal="center" vertical="center"/>
    </xf>
    <xf numFmtId="0" fontId="102" fillId="86" borderId="44" xfId="116" applyFont="1" applyFill="1" applyBorder="1" applyAlignment="1" applyProtection="1">
      <alignment horizontal="center" vertical="center"/>
    </xf>
    <xf numFmtId="0" fontId="100" fillId="86" borderId="3" xfId="1" applyFont="1" applyFill="1" applyBorder="1" applyAlignment="1" applyProtection="1">
      <alignment horizontal="center" vertical="center" wrapText="1"/>
    </xf>
    <xf numFmtId="0" fontId="100" fillId="86" borderId="11" xfId="1" applyFont="1" applyFill="1" applyBorder="1" applyAlignment="1" applyProtection="1">
      <alignment horizontal="center" vertical="center" wrapText="1"/>
    </xf>
    <xf numFmtId="0" fontId="100" fillId="86" borderId="65" xfId="1" applyFont="1" applyFill="1" applyBorder="1" applyAlignment="1" applyProtection="1">
      <alignment horizontal="center" vertical="center" wrapText="1"/>
    </xf>
    <xf numFmtId="0" fontId="72" fillId="74" borderId="11" xfId="1" applyFont="1" applyFill="1" applyBorder="1" applyAlignment="1" applyProtection="1">
      <alignment horizontal="center" vertical="center" wrapText="1"/>
    </xf>
    <xf numFmtId="0" fontId="70" fillId="91" borderId="11" xfId="1" applyFont="1" applyFill="1" applyBorder="1" applyAlignment="1" applyProtection="1">
      <alignment horizontal="center" vertical="center"/>
    </xf>
    <xf numFmtId="0" fontId="70" fillId="91" borderId="65" xfId="1" applyFont="1" applyFill="1" applyBorder="1" applyAlignment="1" applyProtection="1">
      <alignment horizontal="center" vertical="center"/>
    </xf>
    <xf numFmtId="0" fontId="66" fillId="71" borderId="4" xfId="0" applyFont="1" applyFill="1" applyBorder="1" applyAlignment="1" applyProtection="1">
      <alignment horizontal="center" vertical="center"/>
    </xf>
    <xf numFmtId="0" fontId="66" fillId="71" borderId="5" xfId="0" applyFont="1" applyFill="1" applyBorder="1" applyAlignment="1" applyProtection="1">
      <alignment horizontal="center" vertical="center"/>
    </xf>
    <xf numFmtId="0" fontId="66" fillId="71" borderId="76" xfId="0" applyFont="1" applyFill="1" applyBorder="1" applyAlignment="1" applyProtection="1">
      <alignment horizontal="center" vertical="center"/>
    </xf>
    <xf numFmtId="0" fontId="72" fillId="51" borderId="5" xfId="1" applyFont="1" applyFill="1" applyBorder="1" applyAlignment="1" applyProtection="1">
      <alignment horizontal="center" vertical="center" wrapText="1"/>
    </xf>
    <xf numFmtId="0" fontId="72" fillId="51" borderId="18" xfId="1" applyFont="1" applyFill="1" applyBorder="1" applyAlignment="1" applyProtection="1">
      <alignment horizontal="center" vertical="center" wrapText="1"/>
    </xf>
    <xf numFmtId="0" fontId="72" fillId="51" borderId="64" xfId="1" applyFont="1" applyFill="1" applyBorder="1" applyAlignment="1" applyProtection="1">
      <alignment horizontal="center" vertical="center" wrapText="1"/>
    </xf>
    <xf numFmtId="0" fontId="98" fillId="86" borderId="152" xfId="116" applyFont="1" applyFill="1" applyBorder="1" applyAlignment="1" applyProtection="1">
      <alignment horizontal="center" vertical="center"/>
    </xf>
    <xf numFmtId="0" fontId="72" fillId="74" borderId="6" xfId="1" applyFont="1" applyFill="1" applyBorder="1" applyAlignment="1" applyProtection="1">
      <alignment horizontal="center" vertical="center" wrapText="1"/>
    </xf>
    <xf numFmtId="0" fontId="72" fillId="74" borderId="124" xfId="1" applyFont="1" applyFill="1" applyBorder="1" applyAlignment="1" applyProtection="1">
      <alignment horizontal="center" vertical="center" wrapText="1"/>
    </xf>
    <xf numFmtId="0" fontId="72" fillId="74" borderId="19" xfId="1" applyFont="1" applyFill="1" applyBorder="1" applyAlignment="1" applyProtection="1">
      <alignment horizontal="center" vertical="center" wrapText="1"/>
    </xf>
    <xf numFmtId="0" fontId="72" fillId="74" borderId="21" xfId="1" applyFont="1" applyFill="1" applyBorder="1" applyAlignment="1" applyProtection="1">
      <alignment horizontal="center" vertical="center" wrapText="1"/>
    </xf>
    <xf numFmtId="0" fontId="72" fillId="92" borderId="5" xfId="1" applyFont="1" applyFill="1" applyBorder="1" applyAlignment="1" applyProtection="1">
      <alignment horizontal="center" vertical="center" wrapText="1"/>
    </xf>
    <xf numFmtId="0" fontId="72" fillId="92" borderId="18" xfId="1" applyFont="1" applyFill="1" applyBorder="1" applyAlignment="1" applyProtection="1">
      <alignment horizontal="center" vertical="center" wrapText="1"/>
    </xf>
    <xf numFmtId="0" fontId="72" fillId="92" borderId="64" xfId="1" applyFont="1" applyFill="1" applyBorder="1" applyAlignment="1" applyProtection="1">
      <alignment horizontal="center" vertical="center" wrapText="1"/>
    </xf>
    <xf numFmtId="0" fontId="72" fillId="61" borderId="7" xfId="116" applyFont="1" applyFill="1" applyBorder="1" applyAlignment="1" applyProtection="1">
      <alignment horizontal="center" vertical="center"/>
    </xf>
    <xf numFmtId="0" fontId="72" fillId="61" borderId="124" xfId="116" applyFont="1" applyFill="1" applyBorder="1" applyAlignment="1" applyProtection="1">
      <alignment horizontal="center" vertical="center"/>
    </xf>
    <xf numFmtId="0" fontId="72" fillId="72" borderId="54" xfId="1" applyFont="1" applyFill="1" applyBorder="1" applyAlignment="1" applyProtection="1">
      <alignment horizontal="center" vertical="center" wrapText="1"/>
    </xf>
    <xf numFmtId="0" fontId="72" fillId="72" borderId="73" xfId="1" applyFont="1" applyFill="1" applyBorder="1" applyAlignment="1" applyProtection="1">
      <alignment horizontal="center" vertical="center" wrapText="1"/>
    </xf>
    <xf numFmtId="0" fontId="72" fillId="67" borderId="11" xfId="1" applyFont="1" applyFill="1" applyBorder="1" applyAlignment="1" applyProtection="1">
      <alignment horizontal="center" vertical="center" wrapText="1"/>
    </xf>
    <xf numFmtId="0" fontId="72" fillId="67" borderId="65" xfId="1" applyFont="1" applyFill="1" applyBorder="1" applyAlignment="1" applyProtection="1">
      <alignment horizontal="center" vertical="center" wrapText="1"/>
    </xf>
    <xf numFmtId="0" fontId="72" fillId="97" borderId="3" xfId="1" applyFont="1" applyFill="1" applyBorder="1" applyAlignment="1" applyProtection="1">
      <alignment horizontal="center" vertical="center" wrapText="1"/>
    </xf>
    <xf numFmtId="0" fontId="72" fillId="97" borderId="11" xfId="1" applyFont="1" applyFill="1" applyBorder="1" applyAlignment="1" applyProtection="1">
      <alignment horizontal="center" vertical="center" wrapText="1"/>
    </xf>
    <xf numFmtId="0" fontId="72" fillId="97" borderId="65" xfId="1" applyFont="1" applyFill="1" applyBorder="1" applyAlignment="1" applyProtection="1">
      <alignment horizontal="center" vertical="center" wrapText="1"/>
    </xf>
    <xf numFmtId="0" fontId="104" fillId="98" borderId="62" xfId="1" applyFont="1" applyFill="1" applyBorder="1" applyAlignment="1" applyProtection="1">
      <alignment horizontal="center" vertical="center" wrapText="1"/>
      <protection locked="0"/>
    </xf>
    <xf numFmtId="0" fontId="104" fillId="98" borderId="56" xfId="1" applyFont="1" applyFill="1" applyBorder="1" applyAlignment="1" applyProtection="1">
      <alignment horizontal="center" vertical="center" wrapText="1"/>
      <protection locked="0"/>
    </xf>
    <xf numFmtId="0" fontId="104" fillId="98" borderId="66" xfId="1" applyFont="1" applyFill="1" applyBorder="1" applyAlignment="1" applyProtection="1">
      <alignment horizontal="center" vertical="center" wrapText="1"/>
      <protection locked="0"/>
    </xf>
    <xf numFmtId="0" fontId="72" fillId="61" borderId="52" xfId="116" applyFont="1" applyFill="1" applyBorder="1" applyAlignment="1" applyProtection="1">
      <alignment horizontal="center" vertical="center"/>
    </xf>
    <xf numFmtId="0" fontId="72" fillId="61" borderId="0" xfId="116" applyFont="1" applyFill="1" applyBorder="1" applyAlignment="1" applyProtection="1">
      <alignment horizontal="center" vertical="center"/>
    </xf>
    <xf numFmtId="0" fontId="72" fillId="61" borderId="44" xfId="116" applyFont="1" applyFill="1" applyBorder="1" applyAlignment="1" applyProtection="1">
      <alignment horizontal="center" vertical="center"/>
    </xf>
    <xf numFmtId="0" fontId="127" fillId="50" borderId="7" xfId="1" applyFont="1" applyFill="1" applyBorder="1" applyAlignment="1" applyProtection="1">
      <alignment horizontal="center" vertical="center" wrapText="1"/>
    </xf>
    <xf numFmtId="0" fontId="127" fillId="50" borderId="8" xfId="1" applyFont="1" applyFill="1" applyBorder="1" applyAlignment="1" applyProtection="1">
      <alignment horizontal="center" vertical="center" wrapText="1"/>
    </xf>
    <xf numFmtId="0" fontId="127" fillId="50" borderId="41" xfId="1" applyFont="1" applyFill="1" applyBorder="1" applyAlignment="1" applyProtection="1">
      <alignment horizontal="center" vertical="center" wrapText="1"/>
    </xf>
    <xf numFmtId="0" fontId="127" fillId="50" borderId="52" xfId="1" applyFont="1" applyFill="1" applyBorder="1" applyAlignment="1" applyProtection="1">
      <alignment horizontal="center" vertical="center" wrapText="1"/>
    </xf>
    <xf numFmtId="0" fontId="127" fillId="50" borderId="0" xfId="1" applyFont="1" applyFill="1" applyBorder="1" applyAlignment="1" applyProtection="1">
      <alignment horizontal="center" vertical="center" wrapText="1"/>
    </xf>
    <xf numFmtId="0" fontId="127" fillId="50" borderId="44" xfId="1" applyFont="1" applyFill="1" applyBorder="1" applyAlignment="1" applyProtection="1">
      <alignment horizontal="center" vertical="center" wrapText="1"/>
    </xf>
    <xf numFmtId="0" fontId="127" fillId="50" borderId="45" xfId="1" applyFont="1" applyFill="1" applyBorder="1" applyAlignment="1" applyProtection="1">
      <alignment horizontal="center" vertical="center" wrapText="1"/>
    </xf>
    <xf numFmtId="0" fontId="127" fillId="50" borderId="37" xfId="1" applyFont="1" applyFill="1" applyBorder="1" applyAlignment="1" applyProtection="1">
      <alignment horizontal="center" vertical="center" wrapText="1"/>
    </xf>
    <xf numFmtId="0" fontId="127" fillId="50" borderId="36" xfId="1" applyFont="1" applyFill="1" applyBorder="1" applyAlignment="1" applyProtection="1">
      <alignment horizontal="center" vertical="center" wrapText="1"/>
    </xf>
    <xf numFmtId="0" fontId="102" fillId="94" borderId="2" xfId="116" applyFont="1" applyFill="1" applyBorder="1" applyAlignment="1" applyProtection="1">
      <alignment horizontal="center" vertical="center"/>
    </xf>
    <xf numFmtId="0" fontId="102" fillId="94" borderId="3" xfId="116" applyFont="1" applyFill="1" applyBorder="1" applyAlignment="1" applyProtection="1">
      <alignment horizontal="center" vertical="center"/>
    </xf>
    <xf numFmtId="0" fontId="102" fillId="94" borderId="72" xfId="116" applyFont="1" applyFill="1" applyBorder="1" applyAlignment="1" applyProtection="1">
      <alignment horizontal="center" vertical="center"/>
    </xf>
    <xf numFmtId="0" fontId="102" fillId="94" borderId="62" xfId="116" applyFont="1" applyFill="1" applyBorder="1" applyAlignment="1" applyProtection="1">
      <alignment horizontal="center" vertical="center"/>
    </xf>
    <xf numFmtId="0" fontId="102" fillId="94" borderId="73" xfId="116" applyFont="1" applyFill="1" applyBorder="1" applyAlignment="1" applyProtection="1">
      <alignment horizontal="center" vertical="center"/>
    </xf>
    <xf numFmtId="0" fontId="102" fillId="94" borderId="65" xfId="116" applyFont="1" applyFill="1" applyBorder="1" applyAlignment="1" applyProtection="1">
      <alignment horizontal="center" vertical="center"/>
    </xf>
    <xf numFmtId="0" fontId="102" fillId="94" borderId="74" xfId="116" applyFont="1" applyFill="1" applyBorder="1" applyAlignment="1" applyProtection="1">
      <alignment horizontal="center" vertical="center"/>
    </xf>
    <xf numFmtId="0" fontId="102" fillId="94" borderId="66" xfId="116" applyFont="1" applyFill="1" applyBorder="1" applyAlignment="1" applyProtection="1">
      <alignment horizontal="center" vertical="center"/>
    </xf>
    <xf numFmtId="0" fontId="67" fillId="87" borderId="46" xfId="116" applyFont="1" applyFill="1" applyBorder="1" applyAlignment="1" applyProtection="1">
      <alignment horizontal="center" vertical="center"/>
    </xf>
    <xf numFmtId="0" fontId="67" fillId="87" borderId="9" xfId="116" applyFont="1" applyFill="1" applyBorder="1" applyAlignment="1" applyProtection="1">
      <alignment horizontal="center" vertical="center"/>
    </xf>
    <xf numFmtId="0" fontId="67" fillId="87" borderId="10" xfId="116" applyFont="1" applyFill="1" applyBorder="1" applyAlignment="1" applyProtection="1">
      <alignment horizontal="center" vertical="center"/>
    </xf>
    <xf numFmtId="0" fontId="70" fillId="91" borderId="11" xfId="1" applyFont="1" applyFill="1" applyBorder="1" applyAlignment="1" applyProtection="1">
      <alignment horizontal="center" vertical="center" wrapText="1"/>
    </xf>
    <xf numFmtId="0" fontId="70" fillId="91" borderId="65" xfId="1" applyFont="1" applyFill="1" applyBorder="1" applyAlignment="1" applyProtection="1">
      <alignment horizontal="center" vertical="center" wrapText="1"/>
    </xf>
    <xf numFmtId="0" fontId="72" fillId="92" borderId="76" xfId="1" applyFont="1" applyFill="1" applyBorder="1" applyAlignment="1" applyProtection="1">
      <alignment horizontal="center" vertical="center"/>
    </xf>
    <xf numFmtId="0" fontId="72" fillId="92" borderId="119" xfId="1" applyFont="1" applyFill="1" applyBorder="1" applyAlignment="1" applyProtection="1">
      <alignment horizontal="center" vertical="center"/>
    </xf>
    <xf numFmtId="0" fontId="72" fillId="92" borderId="120" xfId="1" applyFont="1" applyFill="1" applyBorder="1" applyAlignment="1" applyProtection="1">
      <alignment horizontal="center" vertical="center"/>
    </xf>
    <xf numFmtId="0" fontId="72" fillId="74" borderId="65" xfId="1" applyFont="1" applyFill="1" applyBorder="1" applyAlignment="1" applyProtection="1">
      <alignment horizontal="center" vertical="center" wrapText="1"/>
    </xf>
    <xf numFmtId="0" fontId="72" fillId="72" borderId="11" xfId="1" applyFont="1" applyFill="1" applyBorder="1" applyAlignment="1" applyProtection="1">
      <alignment horizontal="center" vertical="center" wrapText="1"/>
    </xf>
    <xf numFmtId="0" fontId="72" fillId="72" borderId="65" xfId="1" applyFont="1" applyFill="1" applyBorder="1" applyAlignment="1" applyProtection="1">
      <alignment horizontal="center" vertical="center" wrapText="1"/>
    </xf>
    <xf numFmtId="0" fontId="70" fillId="87" borderId="56" xfId="1" applyFont="1" applyFill="1" applyBorder="1" applyAlignment="1" applyProtection="1">
      <alignment horizontal="center" vertical="center" wrapText="1"/>
    </xf>
    <xf numFmtId="0" fontId="70" fillId="87" borderId="66" xfId="1" applyFont="1" applyFill="1" applyBorder="1" applyAlignment="1" applyProtection="1">
      <alignment horizontal="center" vertical="center" wrapText="1"/>
    </xf>
    <xf numFmtId="0" fontId="72" fillId="57" borderId="77" xfId="1" applyFont="1" applyFill="1" applyBorder="1" applyAlignment="1" applyProtection="1">
      <alignment horizontal="center" vertical="center" wrapText="1"/>
    </xf>
    <xf numFmtId="0" fontId="72" fillId="57" borderId="33" xfId="1" applyFont="1" applyFill="1" applyBorder="1" applyAlignment="1" applyProtection="1">
      <alignment horizontal="center" vertical="center" wrapText="1"/>
    </xf>
    <xf numFmtId="0" fontId="72" fillId="57" borderId="19" xfId="1" applyFont="1" applyFill="1" applyBorder="1" applyAlignment="1" applyProtection="1">
      <alignment horizontal="center" vertical="center" wrapText="1"/>
    </xf>
    <xf numFmtId="0" fontId="72" fillId="57" borderId="78" xfId="1" applyFont="1" applyFill="1" applyBorder="1" applyAlignment="1" applyProtection="1">
      <alignment horizontal="center" vertical="center" wrapText="1"/>
    </xf>
    <xf numFmtId="0" fontId="72" fillId="72" borderId="123" xfId="1" applyFont="1" applyFill="1" applyBorder="1" applyAlignment="1" applyProtection="1">
      <alignment horizontal="center" vertical="center"/>
    </xf>
    <xf numFmtId="0" fontId="72" fillId="72" borderId="12" xfId="1" applyFont="1" applyFill="1" applyBorder="1" applyAlignment="1" applyProtection="1">
      <alignment horizontal="center" vertical="center"/>
    </xf>
    <xf numFmtId="0" fontId="72" fillId="72" borderId="16" xfId="1" applyFont="1" applyFill="1" applyBorder="1" applyAlignment="1" applyProtection="1">
      <alignment horizontal="center" vertical="center"/>
    </xf>
    <xf numFmtId="0" fontId="72" fillId="72" borderId="117" xfId="1" applyFont="1" applyFill="1" applyBorder="1" applyAlignment="1" applyProtection="1">
      <alignment horizontal="center" vertical="center"/>
    </xf>
    <xf numFmtId="0" fontId="99" fillId="86" borderId="46" xfId="1" applyFont="1" applyFill="1" applyBorder="1" applyAlignment="1" applyProtection="1">
      <alignment horizontal="center" vertical="center" wrapText="1"/>
    </xf>
    <xf numFmtId="0" fontId="99" fillId="86" borderId="9" xfId="1" applyFont="1" applyFill="1" applyBorder="1" applyAlignment="1" applyProtection="1">
      <alignment horizontal="center" vertical="center" wrapText="1"/>
    </xf>
    <xf numFmtId="0" fontId="99" fillId="86" borderId="10" xfId="1" applyFont="1" applyFill="1" applyBorder="1" applyAlignment="1" applyProtection="1">
      <alignment horizontal="center" vertical="center" wrapText="1"/>
    </xf>
    <xf numFmtId="0" fontId="72" fillId="72" borderId="2" xfId="1" applyFont="1" applyFill="1" applyBorder="1" applyAlignment="1" applyProtection="1">
      <alignment horizontal="center" vertical="center" wrapText="1"/>
    </xf>
    <xf numFmtId="0" fontId="72" fillId="53" borderId="3" xfId="1" applyFont="1" applyFill="1" applyBorder="1" applyAlignment="1" applyProtection="1">
      <alignment horizontal="center" vertical="center"/>
    </xf>
    <xf numFmtId="0" fontId="72" fillId="53" borderId="11" xfId="1" applyFont="1" applyFill="1" applyBorder="1" applyAlignment="1" applyProtection="1">
      <alignment horizontal="center" vertical="center"/>
    </xf>
    <xf numFmtId="0" fontId="72" fillId="53" borderId="2" xfId="116" applyFont="1" applyFill="1" applyBorder="1" applyAlignment="1" applyProtection="1">
      <alignment horizontal="center" vertical="center" wrapText="1"/>
    </xf>
    <xf numFmtId="0" fontId="72" fillId="53" borderId="48" xfId="116" applyFont="1" applyFill="1" applyBorder="1" applyAlignment="1" applyProtection="1">
      <alignment horizontal="center" vertical="center" wrapText="1"/>
    </xf>
    <xf numFmtId="0" fontId="72" fillId="53" borderId="62" xfId="116" applyFont="1" applyFill="1" applyBorder="1" applyAlignment="1" applyProtection="1">
      <alignment horizontal="center" vertical="center" wrapText="1"/>
    </xf>
    <xf numFmtId="0" fontId="72" fillId="53" borderId="54" xfId="116" applyFont="1" applyFill="1" applyBorder="1" applyAlignment="1" applyProtection="1">
      <alignment horizontal="center" vertical="center" wrapText="1"/>
    </xf>
    <xf numFmtId="0" fontId="72" fillId="53" borderId="57" xfId="116" applyFont="1" applyFill="1" applyBorder="1" applyAlignment="1" applyProtection="1">
      <alignment horizontal="center" vertical="center" wrapText="1"/>
    </xf>
    <xf numFmtId="0" fontId="72" fillId="53" borderId="56" xfId="116" applyFont="1" applyFill="1" applyBorder="1" applyAlignment="1" applyProtection="1">
      <alignment horizontal="center" vertical="center" wrapText="1"/>
    </xf>
    <xf numFmtId="0" fontId="72" fillId="61" borderId="2" xfId="116" applyFont="1" applyFill="1" applyBorder="1" applyAlignment="1" applyProtection="1">
      <alignment horizontal="center" vertical="center"/>
    </xf>
    <xf numFmtId="0" fontId="72" fillId="61" borderId="3" xfId="116" applyFont="1" applyFill="1" applyBorder="1" applyAlignment="1" applyProtection="1">
      <alignment horizontal="center" vertical="center"/>
    </xf>
    <xf numFmtId="0" fontId="72" fillId="61" borderId="62" xfId="116" applyFont="1" applyFill="1" applyBorder="1" applyAlignment="1" applyProtection="1">
      <alignment horizontal="center" vertical="center"/>
    </xf>
    <xf numFmtId="0" fontId="72" fillId="61" borderId="54" xfId="116" applyFont="1" applyFill="1" applyBorder="1" applyAlignment="1" applyProtection="1">
      <alignment horizontal="center" vertical="center"/>
    </xf>
    <xf numFmtId="0" fontId="72" fillId="61" borderId="11" xfId="116" applyFont="1" applyFill="1" applyBorder="1" applyAlignment="1" applyProtection="1">
      <alignment horizontal="center" vertical="center"/>
    </xf>
    <xf numFmtId="0" fontId="72" fillId="61" borderId="56" xfId="116" applyFont="1" applyFill="1" applyBorder="1" applyAlignment="1" applyProtection="1">
      <alignment horizontal="center" vertical="center"/>
    </xf>
    <xf numFmtId="0" fontId="97" fillId="50" borderId="11" xfId="116" applyFont="1" applyFill="1" applyBorder="1" applyAlignment="1" applyProtection="1">
      <alignment horizontal="center" vertical="center"/>
    </xf>
    <xf numFmtId="0" fontId="97" fillId="50" borderId="56" xfId="116" applyFont="1" applyFill="1" applyBorder="1" applyAlignment="1" applyProtection="1">
      <alignment horizontal="center" vertical="center"/>
    </xf>
    <xf numFmtId="0" fontId="70" fillId="87" borderId="8" xfId="116" applyFont="1" applyFill="1" applyBorder="1" applyAlignment="1" applyProtection="1">
      <alignment horizontal="center" vertical="center"/>
    </xf>
    <xf numFmtId="0" fontId="70" fillId="87" borderId="41" xfId="116" applyFont="1" applyFill="1" applyBorder="1" applyAlignment="1" applyProtection="1">
      <alignment horizontal="center" vertical="center"/>
    </xf>
    <xf numFmtId="0" fontId="70" fillId="87" borderId="0" xfId="116" applyFont="1" applyFill="1" applyBorder="1" applyAlignment="1" applyProtection="1">
      <alignment horizontal="center" vertical="center"/>
    </xf>
    <xf numFmtId="0" fontId="70" fillId="87" borderId="44" xfId="116" applyFont="1" applyFill="1" applyBorder="1" applyAlignment="1" applyProtection="1">
      <alignment horizontal="center" vertical="center"/>
    </xf>
    <xf numFmtId="0" fontId="99" fillId="86" borderId="52" xfId="1" applyFont="1" applyFill="1" applyBorder="1" applyAlignment="1" applyProtection="1">
      <alignment horizontal="center" vertical="center" wrapText="1"/>
    </xf>
    <xf numFmtId="0" fontId="99" fillId="86" borderId="0" xfId="1" applyFont="1" applyFill="1" applyBorder="1" applyAlignment="1" applyProtection="1">
      <alignment horizontal="center" vertical="center" wrapText="1"/>
    </xf>
    <xf numFmtId="0" fontId="99" fillId="86" borderId="44" xfId="1" applyFont="1" applyFill="1" applyBorder="1" applyAlignment="1" applyProtection="1">
      <alignment horizontal="center" vertical="center" wrapText="1"/>
    </xf>
    <xf numFmtId="0" fontId="72" fillId="57" borderId="52" xfId="1" applyFont="1" applyFill="1" applyBorder="1" applyAlignment="1" applyProtection="1">
      <alignment horizontal="center" vertical="center" wrapText="1"/>
    </xf>
    <xf numFmtId="0" fontId="72" fillId="57" borderId="0" xfId="1" applyFont="1" applyFill="1" applyBorder="1" applyAlignment="1" applyProtection="1">
      <alignment horizontal="center" vertical="center" wrapText="1"/>
    </xf>
    <xf numFmtId="0" fontId="72" fillId="57" borderId="44" xfId="1" applyFont="1" applyFill="1" applyBorder="1" applyAlignment="1" applyProtection="1">
      <alignment horizontal="center" vertical="center" wrapText="1"/>
    </xf>
    <xf numFmtId="0" fontId="72" fillId="61" borderId="15" xfId="116" applyFont="1" applyFill="1" applyBorder="1" applyAlignment="1" applyProtection="1">
      <alignment horizontal="center" vertical="center" wrapText="1"/>
    </xf>
    <xf numFmtId="0" fontId="72" fillId="61" borderId="84" xfId="116" applyFont="1" applyFill="1" applyBorder="1" applyAlignment="1" applyProtection="1">
      <alignment horizontal="center" vertical="center" wrapText="1"/>
    </xf>
    <xf numFmtId="0" fontId="72" fillId="92" borderId="11" xfId="1" applyFont="1" applyFill="1" applyBorder="1" applyAlignment="1" applyProtection="1">
      <alignment horizontal="center" vertical="center" wrapText="1"/>
    </xf>
    <xf numFmtId="0" fontId="72" fillId="92" borderId="65" xfId="1" applyFont="1" applyFill="1" applyBorder="1" applyAlignment="1" applyProtection="1">
      <alignment horizontal="center" vertical="center" wrapText="1"/>
    </xf>
    <xf numFmtId="0" fontId="72" fillId="92" borderId="54" xfId="1" applyFont="1" applyFill="1" applyBorder="1" applyAlignment="1" applyProtection="1">
      <alignment horizontal="center" vertical="center" wrapText="1"/>
    </xf>
    <xf numFmtId="0" fontId="72" fillId="92" borderId="73" xfId="1" applyFont="1" applyFill="1" applyBorder="1" applyAlignment="1" applyProtection="1">
      <alignment horizontal="center" vertical="center" wrapText="1"/>
    </xf>
    <xf numFmtId="0" fontId="72" fillId="74" borderId="7" xfId="1" applyFont="1" applyFill="1" applyBorder="1" applyAlignment="1" applyProtection="1">
      <alignment horizontal="center" vertical="center" wrapText="1"/>
    </xf>
    <xf numFmtId="0" fontId="72" fillId="74" borderId="82" xfId="1" applyFont="1" applyFill="1" applyBorder="1" applyAlignment="1" applyProtection="1">
      <alignment horizontal="center" vertical="center" wrapText="1"/>
    </xf>
    <xf numFmtId="0" fontId="72" fillId="95" borderId="11" xfId="1" applyFont="1" applyFill="1" applyBorder="1" applyAlignment="1" applyProtection="1">
      <alignment horizontal="center" vertical="center" wrapText="1"/>
    </xf>
    <xf numFmtId="0" fontId="72" fillId="74" borderId="11" xfId="1" applyFont="1" applyFill="1" applyBorder="1" applyAlignment="1" applyProtection="1">
      <alignment horizontal="center" vertical="center"/>
    </xf>
    <xf numFmtId="0" fontId="70" fillId="86" borderId="11" xfId="1" applyFont="1" applyFill="1" applyBorder="1" applyAlignment="1" applyProtection="1">
      <alignment horizontal="center" vertical="center" wrapText="1"/>
    </xf>
    <xf numFmtId="0" fontId="70" fillId="86" borderId="65" xfId="1" applyFont="1" applyFill="1" applyBorder="1" applyAlignment="1" applyProtection="1">
      <alignment horizontal="center" vertical="center" wrapText="1"/>
    </xf>
    <xf numFmtId="0" fontId="72" fillId="67" borderId="56" xfId="1" applyFont="1" applyFill="1" applyBorder="1" applyAlignment="1" applyProtection="1">
      <alignment horizontal="center" vertical="center" wrapText="1"/>
    </xf>
    <xf numFmtId="0" fontId="72" fillId="67" borderId="66" xfId="1" applyFont="1" applyFill="1" applyBorder="1" applyAlignment="1" applyProtection="1">
      <alignment horizontal="center" vertical="center" wrapText="1"/>
    </xf>
    <xf numFmtId="0" fontId="72" fillId="51" borderId="3" xfId="1" applyFont="1" applyFill="1" applyBorder="1" applyAlignment="1" applyProtection="1">
      <alignment horizontal="center" vertical="center"/>
    </xf>
    <xf numFmtId="0" fontId="72" fillId="67" borderId="97" xfId="116" applyFont="1" applyFill="1" applyBorder="1" applyAlignment="1" applyProtection="1">
      <alignment horizontal="left" vertical="center" wrapText="1"/>
      <protection locked="0"/>
    </xf>
    <xf numFmtId="0" fontId="72" fillId="67" borderId="98" xfId="116" applyFont="1" applyFill="1" applyBorder="1" applyAlignment="1" applyProtection="1">
      <alignment horizontal="left" vertical="center" wrapText="1"/>
      <protection locked="0"/>
    </xf>
    <xf numFmtId="0" fontId="72" fillId="67" borderId="202" xfId="116" applyFont="1" applyFill="1" applyBorder="1" applyAlignment="1" applyProtection="1">
      <alignment horizontal="left" vertical="center" wrapText="1"/>
      <protection locked="0"/>
    </xf>
    <xf numFmtId="0" fontId="72" fillId="57" borderId="100" xfId="1" applyFont="1" applyFill="1" applyBorder="1" applyAlignment="1" applyProtection="1">
      <alignment horizontal="left" vertical="center" wrapText="1"/>
      <protection locked="0"/>
    </xf>
    <xf numFmtId="0" fontId="72" fillId="57" borderId="57" xfId="1" applyFont="1" applyFill="1" applyBorder="1" applyAlignment="1" applyProtection="1">
      <alignment horizontal="left" vertical="center" wrapText="1"/>
      <protection locked="0"/>
    </xf>
    <xf numFmtId="0" fontId="72" fillId="57" borderId="184" xfId="1" applyFont="1" applyFill="1" applyBorder="1" applyAlignment="1" applyProtection="1">
      <alignment horizontal="left" vertical="center" wrapText="1"/>
      <protection locked="0"/>
    </xf>
    <xf numFmtId="0" fontId="72" fillId="67" borderId="100" xfId="1" applyFont="1" applyFill="1" applyBorder="1" applyAlignment="1" applyProtection="1">
      <alignment horizontal="left" vertical="center" wrapText="1"/>
      <protection locked="0"/>
    </xf>
    <xf numFmtId="0" fontId="72" fillId="67" borderId="57" xfId="1" applyFont="1" applyFill="1" applyBorder="1" applyAlignment="1" applyProtection="1">
      <alignment horizontal="left" vertical="center" wrapText="1"/>
      <protection locked="0"/>
    </xf>
    <xf numFmtId="0" fontId="72" fillId="67" borderId="184" xfId="1" applyFont="1" applyFill="1" applyBorder="1" applyAlignment="1" applyProtection="1">
      <alignment horizontal="left" vertical="center" wrapText="1"/>
      <protection locked="0"/>
    </xf>
    <xf numFmtId="0" fontId="72" fillId="57" borderId="101" xfId="1" applyFont="1" applyFill="1" applyBorder="1" applyAlignment="1" applyProtection="1">
      <alignment horizontal="left" vertical="center" wrapText="1"/>
      <protection locked="0"/>
    </xf>
    <xf numFmtId="0" fontId="72" fillId="57" borderId="102" xfId="1" applyFont="1" applyFill="1" applyBorder="1" applyAlignment="1" applyProtection="1">
      <alignment horizontal="left" vertical="center" wrapText="1"/>
      <protection locked="0"/>
    </xf>
    <xf numFmtId="0" fontId="72" fillId="57" borderId="203" xfId="1" applyFont="1" applyFill="1" applyBorder="1" applyAlignment="1" applyProtection="1">
      <alignment horizontal="left" vertical="center" wrapText="1"/>
      <protection locked="0"/>
    </xf>
    <xf numFmtId="0" fontId="70" fillId="91" borderId="5" xfId="1" applyFont="1" applyFill="1" applyBorder="1" applyAlignment="1" applyProtection="1">
      <alignment horizontal="center" vertical="center" wrapText="1"/>
    </xf>
    <xf numFmtId="0" fontId="70" fillId="91" borderId="18" xfId="1" applyFont="1" applyFill="1" applyBorder="1" applyAlignment="1" applyProtection="1">
      <alignment horizontal="center" vertical="center" wrapText="1"/>
    </xf>
    <xf numFmtId="0" fontId="70" fillId="91" borderId="64" xfId="1" applyFont="1" applyFill="1" applyBorder="1" applyAlignment="1" applyProtection="1">
      <alignment horizontal="center" vertical="center" wrapText="1"/>
    </xf>
    <xf numFmtId="0" fontId="105" fillId="71" borderId="96" xfId="116" applyFont="1" applyFill="1" applyBorder="1" applyAlignment="1" applyProtection="1">
      <alignment horizontal="center" vertical="center"/>
      <protection locked="0"/>
    </xf>
    <xf numFmtId="0" fontId="105" fillId="71" borderId="106" xfId="116" applyFont="1" applyFill="1" applyBorder="1" applyAlignment="1" applyProtection="1">
      <alignment horizontal="center" vertical="center"/>
      <protection locked="0"/>
    </xf>
    <xf numFmtId="0" fontId="72" fillId="0" borderId="109" xfId="116" applyFont="1" applyBorder="1" applyAlignment="1" applyProtection="1">
      <alignment horizontal="center" vertical="center"/>
      <protection locked="0"/>
    </xf>
    <xf numFmtId="0" fontId="72" fillId="0" borderId="111" xfId="116" applyFont="1" applyBorder="1" applyAlignment="1" applyProtection="1">
      <alignment horizontal="center" vertical="center"/>
      <protection locked="0"/>
    </xf>
    <xf numFmtId="0" fontId="72" fillId="90" borderId="2" xfId="1" applyFont="1" applyFill="1" applyBorder="1" applyAlignment="1" applyProtection="1">
      <alignment horizontal="center" vertical="center" wrapText="1"/>
    </xf>
    <xf numFmtId="0" fontId="72" fillId="90" borderId="3" xfId="1" applyFont="1" applyFill="1" applyBorder="1" applyAlignment="1" applyProtection="1">
      <alignment horizontal="center" vertical="center" wrapText="1"/>
    </xf>
    <xf numFmtId="0" fontId="72" fillId="90" borderId="62" xfId="1" applyFont="1" applyFill="1" applyBorder="1" applyAlignment="1" applyProtection="1">
      <alignment horizontal="center" vertical="center" wrapText="1"/>
    </xf>
    <xf numFmtId="0" fontId="72" fillId="90" borderId="54" xfId="1" applyFont="1" applyFill="1" applyBorder="1" applyAlignment="1" applyProtection="1">
      <alignment horizontal="center" vertical="center" wrapText="1"/>
    </xf>
    <xf numFmtId="0" fontId="72" fillId="90" borderId="11" xfId="1" applyFont="1" applyFill="1" applyBorder="1" applyAlignment="1" applyProtection="1">
      <alignment horizontal="center" vertical="center" wrapText="1"/>
    </xf>
    <xf numFmtId="0" fontId="72" fillId="90" borderId="56" xfId="1" applyFont="1" applyFill="1" applyBorder="1" applyAlignment="1" applyProtection="1">
      <alignment horizontal="center" vertical="center" wrapText="1"/>
    </xf>
    <xf numFmtId="0" fontId="72" fillId="67" borderId="3" xfId="1" applyFont="1" applyFill="1" applyBorder="1" applyAlignment="1" applyProtection="1">
      <alignment horizontal="center" vertical="center" wrapText="1"/>
    </xf>
    <xf numFmtId="0" fontId="72" fillId="56" borderId="65" xfId="1" applyFont="1" applyFill="1" applyBorder="1" applyAlignment="1" applyProtection="1">
      <alignment horizontal="center" vertical="center" wrapText="1"/>
    </xf>
    <xf numFmtId="0" fontId="72" fillId="71" borderId="3" xfId="1" applyFont="1" applyFill="1" applyBorder="1" applyAlignment="1" applyProtection="1">
      <alignment horizontal="center" vertical="center" wrapText="1"/>
    </xf>
    <xf numFmtId="0" fontId="72" fillId="71" borderId="11" xfId="1" applyFont="1" applyFill="1" applyBorder="1" applyAlignment="1" applyProtection="1">
      <alignment horizontal="center" vertical="center" wrapText="1"/>
    </xf>
    <xf numFmtId="0" fontId="72" fillId="71" borderId="65" xfId="1" applyFont="1" applyFill="1" applyBorder="1" applyAlignment="1" applyProtection="1">
      <alignment horizontal="center" vertical="center" wrapText="1"/>
    </xf>
    <xf numFmtId="0" fontId="72" fillId="72" borderId="3" xfId="1" applyFont="1" applyFill="1" applyBorder="1" applyAlignment="1" applyProtection="1">
      <alignment horizontal="center" vertical="center" wrapText="1"/>
    </xf>
    <xf numFmtId="0" fontId="72" fillId="61" borderId="1" xfId="1" applyFont="1" applyFill="1" applyBorder="1" applyAlignment="1" applyProtection="1">
      <alignment horizontal="center" vertical="center" wrapText="1"/>
      <protection locked="0"/>
    </xf>
    <xf numFmtId="0" fontId="72" fillId="61" borderId="0" xfId="1" applyFont="1" applyFill="1" applyBorder="1" applyAlignment="1" applyProtection="1">
      <alignment horizontal="center" vertical="center" wrapText="1"/>
      <protection locked="0"/>
    </xf>
    <xf numFmtId="0" fontId="67" fillId="87" borderId="193" xfId="116" applyFont="1" applyFill="1" applyBorder="1" applyAlignment="1" applyProtection="1">
      <alignment horizontal="center" vertical="center"/>
    </xf>
    <xf numFmtId="0" fontId="70" fillId="86" borderId="3" xfId="1" applyFont="1" applyFill="1" applyBorder="1" applyAlignment="1" applyProtection="1">
      <alignment horizontal="center" vertical="center" wrapText="1"/>
    </xf>
    <xf numFmtId="0" fontId="72" fillId="67" borderId="2" xfId="1" applyFont="1" applyFill="1" applyBorder="1" applyAlignment="1" applyProtection="1">
      <alignment horizontal="center" vertical="center" wrapText="1"/>
    </xf>
    <xf numFmtId="0" fontId="72" fillId="67" borderId="54" xfId="1" applyFont="1" applyFill="1" applyBorder="1" applyAlignment="1" applyProtection="1">
      <alignment horizontal="center" vertical="center" wrapText="1"/>
    </xf>
    <xf numFmtId="0" fontId="72" fillId="67" borderId="73" xfId="1" applyFont="1" applyFill="1" applyBorder="1" applyAlignment="1" applyProtection="1">
      <alignment horizontal="center" vertical="center" wrapText="1"/>
    </xf>
    <xf numFmtId="0" fontId="134" fillId="71" borderId="79" xfId="1" applyFont="1" applyFill="1" applyBorder="1" applyAlignment="1" applyProtection="1">
      <alignment horizontal="center" vertical="center" wrapText="1"/>
    </xf>
    <xf numFmtId="0" fontId="134" fillId="71" borderId="80" xfId="1" applyFont="1" applyFill="1" applyBorder="1" applyAlignment="1" applyProtection="1">
      <alignment horizontal="center" vertical="center" wrapText="1"/>
    </xf>
    <xf numFmtId="0" fontId="134" fillId="71" borderId="193" xfId="1" applyFont="1" applyFill="1" applyBorder="1" applyAlignment="1" applyProtection="1">
      <alignment horizontal="center" vertical="center" wrapText="1"/>
    </xf>
    <xf numFmtId="0" fontId="134" fillId="71" borderId="81" xfId="1" applyFont="1" applyFill="1" applyBorder="1" applyAlignment="1" applyProtection="1">
      <alignment horizontal="center" vertical="center" wrapText="1"/>
    </xf>
    <xf numFmtId="0" fontId="4" fillId="58" borderId="46" xfId="0" applyFont="1" applyFill="1" applyBorder="1" applyAlignment="1">
      <alignment horizontal="center" vertical="center" wrapText="1"/>
    </xf>
    <xf numFmtId="0" fontId="4" fillId="58" borderId="9" xfId="0" applyFont="1" applyFill="1" applyBorder="1" applyAlignment="1">
      <alignment horizontal="center" vertical="center" wrapText="1"/>
    </xf>
    <xf numFmtId="0" fontId="4" fillId="58" borderId="10" xfId="0" applyFont="1" applyFill="1" applyBorder="1" applyAlignment="1">
      <alignment horizontal="center" vertical="center" wrapText="1"/>
    </xf>
    <xf numFmtId="0" fontId="5" fillId="51" borderId="7" xfId="0" applyFont="1" applyFill="1" applyBorder="1" applyAlignment="1">
      <alignment horizontal="center" vertical="center"/>
    </xf>
    <xf numFmtId="0" fontId="5" fillId="51" borderId="8" xfId="0" applyFont="1" applyFill="1" applyBorder="1" applyAlignment="1">
      <alignment horizontal="center" vertical="center"/>
    </xf>
    <xf numFmtId="0" fontId="5" fillId="51" borderId="41" xfId="0" applyFont="1" applyFill="1" applyBorder="1" applyAlignment="1">
      <alignment horizontal="center" vertical="center"/>
    </xf>
    <xf numFmtId="0" fontId="5" fillId="51" borderId="45" xfId="0" applyFont="1" applyFill="1" applyBorder="1" applyAlignment="1">
      <alignment horizontal="center" vertical="center"/>
    </xf>
    <xf numFmtId="0" fontId="5" fillId="51" borderId="37" xfId="0" applyFont="1" applyFill="1" applyBorder="1" applyAlignment="1">
      <alignment horizontal="center" vertical="center"/>
    </xf>
    <xf numFmtId="0" fontId="5" fillId="51" borderId="36" xfId="0" applyFont="1" applyFill="1" applyBorder="1" applyAlignment="1">
      <alignment horizontal="center" vertical="center"/>
    </xf>
    <xf numFmtId="0" fontId="4" fillId="58" borderId="51" xfId="0" applyFont="1" applyFill="1" applyBorder="1" applyAlignment="1">
      <alignment horizontal="center" vertical="center"/>
    </xf>
    <xf numFmtId="0" fontId="4" fillId="58" borderId="9" xfId="0" applyFont="1" applyFill="1" applyBorder="1" applyAlignment="1">
      <alignment horizontal="center" vertical="center"/>
    </xf>
    <xf numFmtId="0" fontId="4" fillId="58" borderId="10" xfId="0" applyFont="1" applyFill="1" applyBorder="1" applyAlignment="1">
      <alignment horizontal="center" vertical="center"/>
    </xf>
    <xf numFmtId="0" fontId="4" fillId="58" borderId="46" xfId="0" applyFont="1" applyFill="1" applyBorder="1" applyAlignment="1">
      <alignment horizontal="center" vertical="center"/>
    </xf>
    <xf numFmtId="0" fontId="4" fillId="58" borderId="49" xfId="0" applyFont="1" applyFill="1" applyBorder="1" applyAlignment="1">
      <alignment horizontal="center" vertical="center" wrapText="1"/>
    </xf>
    <xf numFmtId="0" fontId="4" fillId="58" borderId="51" xfId="0" applyFont="1" applyFill="1" applyBorder="1" applyAlignment="1">
      <alignment horizontal="center" vertical="center" wrapText="1"/>
    </xf>
    <xf numFmtId="0" fontId="4" fillId="58" borderId="7" xfId="0" applyFont="1" applyFill="1" applyBorder="1" applyAlignment="1">
      <alignment horizontal="center" vertical="center" wrapText="1"/>
    </xf>
    <xf numFmtId="0" fontId="4" fillId="58" borderId="8" xfId="0" applyFont="1" applyFill="1" applyBorder="1" applyAlignment="1">
      <alignment horizontal="center" vertical="center" wrapText="1"/>
    </xf>
    <xf numFmtId="0" fontId="4" fillId="58" borderId="41" xfId="0" applyFont="1" applyFill="1" applyBorder="1" applyAlignment="1">
      <alignment horizontal="center" vertical="center" wrapText="1"/>
    </xf>
    <xf numFmtId="0" fontId="4" fillId="58" borderId="49" xfId="0" applyFont="1" applyFill="1" applyBorder="1" applyAlignment="1">
      <alignment horizontal="center" vertical="center"/>
    </xf>
    <xf numFmtId="0" fontId="28" fillId="0" borderId="38" xfId="0" applyFont="1" applyBorder="1" applyAlignment="1">
      <alignment horizontal="center" vertical="center" wrapText="1"/>
    </xf>
    <xf numFmtId="0" fontId="28" fillId="0" borderId="39" xfId="0" applyFont="1" applyBorder="1" applyAlignment="1">
      <alignment horizontal="center" vertical="center" wrapText="1"/>
    </xf>
    <xf numFmtId="0" fontId="27" fillId="0" borderId="0" xfId="0" applyFont="1" applyAlignment="1">
      <alignment horizontal="center" vertical="center" wrapText="1"/>
    </xf>
    <xf numFmtId="0" fontId="25" fillId="49" borderId="4" xfId="0" applyFont="1" applyFill="1" applyBorder="1" applyAlignment="1">
      <alignment horizontal="center" vertical="center"/>
    </xf>
    <xf numFmtId="0" fontId="25" fillId="49" borderId="6" xfId="0" applyFont="1" applyFill="1" applyBorder="1" applyAlignment="1">
      <alignment horizontal="center" vertical="center"/>
    </xf>
    <xf numFmtId="0" fontId="28" fillId="0" borderId="45" xfId="0" applyFont="1" applyBorder="1" applyAlignment="1">
      <alignment horizontal="center" vertical="center" wrapText="1"/>
    </xf>
    <xf numFmtId="0" fontId="28" fillId="0" borderId="36" xfId="0" applyFont="1" applyBorder="1" applyAlignment="1">
      <alignment horizontal="center" vertical="center" wrapText="1"/>
    </xf>
    <xf numFmtId="0" fontId="4" fillId="0" borderId="0" xfId="0" applyFont="1" applyAlignment="1">
      <alignment horizontal="center" vertical="center" wrapText="1"/>
    </xf>
    <xf numFmtId="0" fontId="28" fillId="61" borderId="46" xfId="0" applyFont="1" applyFill="1" applyBorder="1" applyAlignment="1">
      <alignment horizontal="center" vertical="center"/>
    </xf>
    <xf numFmtId="0" fontId="28" fillId="61" borderId="10" xfId="0" applyFont="1" applyFill="1" applyBorder="1" applyAlignment="1">
      <alignment horizontal="center" vertical="center"/>
    </xf>
    <xf numFmtId="0" fontId="28" fillId="61" borderId="46" xfId="0" applyFont="1" applyFill="1" applyBorder="1" applyAlignment="1">
      <alignment horizontal="center" vertical="center" wrapText="1"/>
    </xf>
    <xf numFmtId="0" fontId="28" fillId="61" borderId="10" xfId="0" applyFont="1" applyFill="1" applyBorder="1" applyAlignment="1">
      <alignment horizontal="center" vertical="center" wrapText="1"/>
    </xf>
    <xf numFmtId="0" fontId="45" fillId="0" borderId="0" xfId="0" applyFont="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7" fillId="63" borderId="21" xfId="0" applyFont="1" applyFill="1" applyBorder="1" applyAlignment="1">
      <alignment horizontal="left" vertical="center" wrapText="1"/>
    </xf>
    <xf numFmtId="0" fontId="37" fillId="63" borderId="17" xfId="0" applyFont="1" applyFill="1" applyBorder="1" applyAlignment="1">
      <alignment horizontal="left" vertical="center" wrapText="1"/>
    </xf>
    <xf numFmtId="0" fontId="38" fillId="63" borderId="18" xfId="0" applyFont="1" applyFill="1" applyBorder="1" applyAlignment="1">
      <alignment horizontal="left" vertical="center" wrapText="1"/>
    </xf>
    <xf numFmtId="0" fontId="40" fillId="65" borderId="59" xfId="115" applyFont="1" applyFill="1" applyAlignment="1">
      <alignment horizontal="center" vertical="center" wrapText="1"/>
    </xf>
    <xf numFmtId="0" fontId="37" fillId="0" borderId="61" xfId="0" applyFont="1" applyBorder="1" applyAlignment="1">
      <alignment horizontal="left" vertical="center" wrapText="1"/>
    </xf>
    <xf numFmtId="0" fontId="37" fillId="0" borderId="14" xfId="0" applyFont="1" applyBorder="1" applyAlignment="1">
      <alignment horizontal="left" vertical="center" wrapText="1"/>
    </xf>
    <xf numFmtId="0" fontId="37" fillId="0" borderId="55" xfId="0" applyFont="1" applyBorder="1" applyAlignment="1">
      <alignment horizontal="left" vertical="center" wrapText="1"/>
    </xf>
    <xf numFmtId="0" fontId="38" fillId="0" borderId="5" xfId="0" applyFont="1" applyBorder="1" applyAlignment="1">
      <alignment horizontal="left" vertical="center" wrapText="1"/>
    </xf>
    <xf numFmtId="0" fontId="38" fillId="0" borderId="18" xfId="0" applyFont="1" applyBorder="1" applyAlignment="1">
      <alignment horizontal="left" vertical="center" wrapText="1"/>
    </xf>
    <xf numFmtId="0" fontId="38" fillId="0" borderId="64" xfId="0" applyFont="1" applyBorder="1" applyAlignment="1">
      <alignment horizontal="left" vertical="center" wrapText="1"/>
    </xf>
    <xf numFmtId="0" fontId="40" fillId="64" borderId="59" xfId="115" applyFont="1" applyFill="1" applyAlignment="1">
      <alignment horizontal="center" vertical="center" wrapText="1"/>
    </xf>
    <xf numFmtId="0" fontId="39" fillId="0" borderId="19" xfId="0" applyFont="1" applyBorder="1" applyAlignment="1">
      <alignment horizontal="center"/>
    </xf>
    <xf numFmtId="0" fontId="39" fillId="0" borderId="20" xfId="0" applyFont="1" applyBorder="1" applyAlignment="1">
      <alignment horizontal="center"/>
    </xf>
    <xf numFmtId="0" fontId="39" fillId="0" borderId="21" xfId="0" applyFont="1" applyBorder="1" applyAlignment="1">
      <alignment horizontal="center"/>
    </xf>
    <xf numFmtId="0" fontId="37" fillId="49" borderId="7" xfId="0" applyFont="1" applyFill="1" applyBorder="1" applyAlignment="1">
      <alignment horizontal="center" vertical="center" wrapText="1"/>
    </xf>
    <xf numFmtId="0" fontId="37" fillId="49" borderId="8" xfId="0" applyFont="1" applyFill="1" applyBorder="1" applyAlignment="1">
      <alignment horizontal="center" vertical="center" wrapText="1"/>
    </xf>
    <xf numFmtId="0" fontId="37" fillId="49" borderId="41" xfId="0" applyFont="1" applyFill="1" applyBorder="1" applyAlignment="1">
      <alignment horizontal="center" vertical="center" wrapText="1"/>
    </xf>
    <xf numFmtId="0" fontId="37" fillId="49" borderId="45" xfId="0" applyFont="1" applyFill="1" applyBorder="1" applyAlignment="1">
      <alignment horizontal="center" vertical="center" wrapText="1"/>
    </xf>
    <xf numFmtId="0" fontId="37" fillId="49" borderId="37" xfId="0" applyFont="1" applyFill="1" applyBorder="1" applyAlignment="1">
      <alignment horizontal="center" vertical="center" wrapText="1"/>
    </xf>
    <xf numFmtId="0" fontId="37" fillId="49" borderId="36" xfId="0" applyFont="1" applyFill="1" applyBorder="1" applyAlignment="1">
      <alignment horizontal="center" vertical="center" wrapText="1"/>
    </xf>
    <xf numFmtId="0" fontId="37" fillId="49" borderId="40" xfId="0" applyFont="1" applyFill="1" applyBorder="1" applyAlignment="1">
      <alignment horizontal="center" vertical="center" wrapText="1"/>
    </xf>
    <xf numFmtId="0" fontId="37" fillId="49" borderId="43" xfId="0" applyFont="1" applyFill="1" applyBorder="1" applyAlignment="1">
      <alignment horizontal="center" vertical="center" wrapText="1"/>
    </xf>
    <xf numFmtId="0" fontId="37" fillId="49" borderId="35" xfId="0" applyFont="1" applyFill="1" applyBorder="1" applyAlignment="1">
      <alignment horizontal="center" vertical="center" wrapText="1"/>
    </xf>
    <xf numFmtId="0" fontId="38" fillId="49" borderId="69" xfId="0" applyFont="1" applyFill="1" applyBorder="1" applyAlignment="1">
      <alignment horizontal="left" vertical="center" wrapText="1"/>
    </xf>
    <xf numFmtId="0" fontId="38" fillId="49" borderId="70" xfId="0" applyFont="1" applyFill="1" applyBorder="1" applyAlignment="1">
      <alignment horizontal="left" vertical="center" wrapText="1"/>
    </xf>
    <xf numFmtId="0" fontId="38" fillId="49" borderId="71" xfId="0" applyFont="1" applyFill="1" applyBorder="1" applyAlignment="1">
      <alignment horizontal="left" vertical="center" wrapText="1"/>
    </xf>
    <xf numFmtId="0" fontId="5" fillId="0" borderId="40"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38" fillId="0" borderId="60"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67" xfId="0" applyFont="1" applyBorder="1" applyAlignment="1">
      <alignment horizontal="center" vertical="center" wrapText="1"/>
    </xf>
    <xf numFmtId="0" fontId="37" fillId="63" borderId="14" xfId="0" applyFont="1" applyFill="1" applyBorder="1" applyAlignment="1">
      <alignment horizontal="left" vertical="center" wrapText="1"/>
    </xf>
    <xf numFmtId="0" fontId="40" fillId="64" borderId="59" xfId="115" applyFont="1" applyFill="1" applyAlignment="1">
      <alignment horizontal="center" vertical="center"/>
    </xf>
    <xf numFmtId="0" fontId="53" fillId="68" borderId="40" xfId="0" applyFont="1" applyFill="1" applyBorder="1" applyAlignment="1">
      <alignment horizontal="center" vertical="center" wrapText="1"/>
    </xf>
    <xf numFmtId="0" fontId="53" fillId="68" borderId="43" xfId="0" applyFont="1" applyFill="1" applyBorder="1" applyAlignment="1">
      <alignment horizontal="center" vertical="center" wrapText="1"/>
    </xf>
    <xf numFmtId="0" fontId="53" fillId="68" borderId="35" xfId="0" applyFont="1" applyFill="1" applyBorder="1" applyAlignment="1">
      <alignment horizontal="center" vertical="center" wrapText="1"/>
    </xf>
    <xf numFmtId="0" fontId="50" fillId="63" borderId="18" xfId="0" applyFont="1" applyFill="1" applyBorder="1" applyAlignment="1">
      <alignment horizontal="left" vertical="center" wrapText="1"/>
    </xf>
    <xf numFmtId="0" fontId="52" fillId="0" borderId="61" xfId="0" applyFont="1" applyBorder="1" applyAlignment="1">
      <alignment horizontal="center" vertical="center" wrapText="1"/>
    </xf>
    <xf numFmtId="0" fontId="52" fillId="0" borderId="55" xfId="0" applyFont="1" applyBorder="1" applyAlignment="1">
      <alignment horizontal="center" vertical="center" wrapText="1"/>
    </xf>
    <xf numFmtId="0" fontId="5" fillId="0" borderId="40"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49" fillId="0" borderId="60" xfId="0" applyFont="1" applyBorder="1" applyAlignment="1">
      <alignment horizontal="center" vertical="center" wrapText="1"/>
    </xf>
    <xf numFmtId="0" fontId="49" fillId="0" borderId="63" xfId="0" applyFont="1" applyBorder="1" applyAlignment="1">
      <alignment horizontal="center" vertical="center" wrapText="1"/>
    </xf>
    <xf numFmtId="0" fontId="49" fillId="0" borderId="67" xfId="0" applyFont="1" applyBorder="1" applyAlignment="1">
      <alignment horizontal="center" vertical="center" wrapText="1"/>
    </xf>
    <xf numFmtId="0" fontId="50" fillId="0" borderId="5" xfId="0" applyFont="1" applyBorder="1" applyAlignment="1">
      <alignment horizontal="left" vertical="center" wrapText="1"/>
    </xf>
    <xf numFmtId="0" fontId="50" fillId="0" borderId="64" xfId="0" applyFont="1" applyBorder="1" applyAlignment="1">
      <alignment horizontal="left" vertical="center" wrapText="1"/>
    </xf>
    <xf numFmtId="0" fontId="52" fillId="63" borderId="21" xfId="0" applyFont="1" applyFill="1" applyBorder="1" applyAlignment="1">
      <alignment horizontal="center" vertical="center" wrapText="1"/>
    </xf>
    <xf numFmtId="0" fontId="52" fillId="63" borderId="17" xfId="0" applyFont="1" applyFill="1" applyBorder="1" applyAlignment="1">
      <alignment horizontal="center" vertical="center" wrapText="1"/>
    </xf>
    <xf numFmtId="0" fontId="52" fillId="0" borderId="14" xfId="0" applyFont="1" applyBorder="1" applyAlignment="1">
      <alignment horizontal="center" vertical="center" wrapText="1"/>
    </xf>
    <xf numFmtId="0" fontId="50" fillId="0" borderId="18" xfId="0" applyFont="1" applyBorder="1" applyAlignment="1">
      <alignment horizontal="left" vertical="center" wrapText="1"/>
    </xf>
    <xf numFmtId="0" fontId="49" fillId="68" borderId="69" xfId="0" applyFont="1" applyFill="1" applyBorder="1" applyAlignment="1">
      <alignment horizontal="left" vertical="center" wrapText="1"/>
    </xf>
    <xf numFmtId="0" fontId="49" fillId="68" borderId="70" xfId="0" applyFont="1" applyFill="1" applyBorder="1" applyAlignment="1">
      <alignment horizontal="left" vertical="center" wrapText="1"/>
    </xf>
    <xf numFmtId="0" fontId="49" fillId="68" borderId="71" xfId="0" applyFont="1" applyFill="1" applyBorder="1" applyAlignment="1">
      <alignment horizontal="left" vertical="center" wrapText="1"/>
    </xf>
    <xf numFmtId="0" fontId="4" fillId="64" borderId="59" xfId="115" applyFont="1" applyFill="1" applyAlignment="1">
      <alignment horizontal="center" vertical="center" wrapText="1"/>
    </xf>
    <xf numFmtId="0" fontId="4" fillId="64" borderId="59" xfId="115" applyFont="1" applyFill="1" applyAlignment="1">
      <alignment horizontal="center" vertical="center"/>
    </xf>
    <xf numFmtId="0" fontId="4" fillId="65" borderId="59" xfId="115" applyFont="1" applyFill="1" applyAlignment="1">
      <alignment horizontal="center" vertical="center" wrapText="1"/>
    </xf>
    <xf numFmtId="0" fontId="50" fillId="0" borderId="13" xfId="0" applyFont="1" applyBorder="1" applyAlignment="1">
      <alignment horizontal="center" vertical="center"/>
    </xf>
    <xf numFmtId="0" fontId="50" fillId="0" borderId="14" xfId="0" applyFont="1" applyBorder="1" applyAlignment="1">
      <alignment horizontal="center" vertical="center"/>
    </xf>
    <xf numFmtId="0" fontId="50" fillId="0" borderId="72" xfId="0" applyFont="1" applyBorder="1" applyAlignment="1">
      <alignment horizontal="center" vertical="center"/>
    </xf>
    <xf numFmtId="0" fontId="50" fillId="0" borderId="48" xfId="0" applyFont="1" applyBorder="1" applyAlignment="1">
      <alignment horizontal="center" vertical="center"/>
    </xf>
    <xf numFmtId="0" fontId="50" fillId="0" borderId="61" xfId="0" applyFont="1" applyBorder="1" applyAlignment="1">
      <alignment horizontal="center" vertical="center"/>
    </xf>
    <xf numFmtId="0" fontId="51" fillId="68" borderId="69" xfId="0" applyFont="1" applyFill="1" applyBorder="1" applyAlignment="1">
      <alignment horizontal="left" vertical="center" wrapText="1"/>
    </xf>
    <xf numFmtId="0" fontId="51" fillId="68" borderId="70" xfId="0" applyFont="1" applyFill="1" applyBorder="1" applyAlignment="1">
      <alignment horizontal="left" vertical="center" wrapText="1"/>
    </xf>
    <xf numFmtId="0" fontId="51" fillId="68" borderId="71" xfId="0" applyFont="1" applyFill="1" applyBorder="1" applyAlignment="1">
      <alignment horizontal="left" vertical="center" wrapText="1"/>
    </xf>
    <xf numFmtId="0" fontId="0" fillId="0" borderId="0" xfId="0" applyFont="1" applyAlignment="1" applyProtection="1">
      <alignment horizontal="left" wrapText="1"/>
      <protection locked="0"/>
    </xf>
    <xf numFmtId="0" fontId="39" fillId="0" borderId="13" xfId="0" applyFont="1" applyBorder="1" applyAlignment="1">
      <alignment horizontal="center" vertical="center"/>
    </xf>
    <xf numFmtId="0" fontId="39" fillId="0" borderId="14" xfId="0" applyFont="1" applyBorder="1" applyAlignment="1">
      <alignment horizontal="center" vertical="center"/>
    </xf>
    <xf numFmtId="0" fontId="53" fillId="68" borderId="7" xfId="0" applyFont="1" applyFill="1" applyBorder="1" applyAlignment="1">
      <alignment horizontal="center" vertical="center" wrapText="1"/>
    </xf>
    <xf numFmtId="0" fontId="53" fillId="68" borderId="8" xfId="0" applyFont="1" applyFill="1" applyBorder="1" applyAlignment="1">
      <alignment horizontal="center" vertical="center" wrapText="1"/>
    </xf>
    <xf numFmtId="0" fontId="53" fillId="68" borderId="41" xfId="0" applyFont="1" applyFill="1" applyBorder="1" applyAlignment="1">
      <alignment horizontal="center" vertical="center" wrapText="1"/>
    </xf>
    <xf numFmtId="0" fontId="53" fillId="68" borderId="45" xfId="0" applyFont="1" applyFill="1" applyBorder="1" applyAlignment="1">
      <alignment horizontal="center" vertical="center" wrapText="1"/>
    </xf>
    <xf numFmtId="0" fontId="53" fillId="68" borderId="37" xfId="0" applyFont="1" applyFill="1" applyBorder="1" applyAlignment="1">
      <alignment horizontal="center" vertical="center" wrapText="1"/>
    </xf>
    <xf numFmtId="0" fontId="53" fillId="68" borderId="36" xfId="0" applyFont="1" applyFill="1" applyBorder="1" applyAlignment="1">
      <alignment horizontal="center" vertical="center" wrapText="1"/>
    </xf>
    <xf numFmtId="0" fontId="52" fillId="63" borderId="14" xfId="0" applyFont="1" applyFill="1" applyBorder="1" applyAlignment="1">
      <alignment horizontal="center" vertical="center" wrapText="1"/>
    </xf>
    <xf numFmtId="0" fontId="52" fillId="68" borderId="40" xfId="0" applyFont="1" applyFill="1" applyBorder="1" applyAlignment="1">
      <alignment horizontal="center" vertical="center" wrapText="1"/>
    </xf>
    <xf numFmtId="0" fontId="52" fillId="68" borderId="43" xfId="0" applyFont="1" applyFill="1" applyBorder="1" applyAlignment="1">
      <alignment horizontal="center" vertical="center" wrapText="1"/>
    </xf>
    <xf numFmtId="0" fontId="3" fillId="0" borderId="46"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5" fillId="49" borderId="40" xfId="0" applyFont="1" applyFill="1" applyBorder="1" applyAlignment="1" applyProtection="1">
      <alignment horizontal="center" vertical="center" wrapText="1"/>
      <protection locked="0"/>
    </xf>
    <xf numFmtId="0" fontId="5" fillId="49" borderId="43" xfId="0" applyFont="1" applyFill="1" applyBorder="1" applyAlignment="1" applyProtection="1">
      <alignment horizontal="center" vertical="center" wrapText="1"/>
      <protection locked="0"/>
    </xf>
    <xf numFmtId="0" fontId="5" fillId="49" borderId="35" xfId="0" applyFont="1" applyFill="1" applyBorder="1" applyAlignment="1" applyProtection="1">
      <alignment horizontal="center" vertical="center" wrapText="1"/>
      <protection locked="0"/>
    </xf>
    <xf numFmtId="0" fontId="5" fillId="49" borderId="7" xfId="0" applyFont="1" applyFill="1" applyBorder="1" applyAlignment="1" applyProtection="1">
      <alignment horizontal="center" vertical="center" wrapText="1"/>
      <protection locked="0"/>
    </xf>
    <xf numFmtId="0" fontId="5" fillId="49" borderId="41" xfId="0" applyFont="1" applyFill="1" applyBorder="1" applyAlignment="1" applyProtection="1">
      <alignment horizontal="center" vertical="center" wrapText="1"/>
      <protection locked="0"/>
    </xf>
    <xf numFmtId="0" fontId="5" fillId="49" borderId="45" xfId="0" applyFont="1" applyFill="1" applyBorder="1" applyAlignment="1" applyProtection="1">
      <alignment horizontal="center" vertical="center" wrapText="1"/>
      <protection locked="0"/>
    </xf>
    <xf numFmtId="0" fontId="5" fillId="49" borderId="36" xfId="0" applyFont="1" applyFill="1" applyBorder="1" applyAlignment="1" applyProtection="1">
      <alignment horizontal="center" vertical="center" wrapText="1"/>
      <protection locked="0"/>
    </xf>
    <xf numFmtId="0" fontId="3" fillId="0" borderId="40"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60" borderId="40" xfId="0" applyFont="1" applyFill="1" applyBorder="1" applyAlignment="1" applyProtection="1">
      <alignment horizontal="center" vertical="center" wrapText="1"/>
      <protection locked="0"/>
    </xf>
    <xf numFmtId="0" fontId="3" fillId="60" borderId="43" xfId="0" applyFont="1" applyFill="1" applyBorder="1" applyAlignment="1" applyProtection="1">
      <alignment horizontal="center" vertical="center" wrapText="1"/>
      <protection locked="0"/>
    </xf>
    <xf numFmtId="0" fontId="3" fillId="60" borderId="42" xfId="0" applyFont="1" applyFill="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5" fillId="49" borderId="40" xfId="0" applyFont="1" applyFill="1" applyBorder="1" applyAlignment="1" applyProtection="1">
      <alignment horizontal="center" vertical="center"/>
      <protection locked="0"/>
    </xf>
    <xf numFmtId="0" fontId="5" fillId="49" borderId="35" xfId="0" applyFont="1" applyFill="1" applyBorder="1" applyAlignment="1" applyProtection="1">
      <alignment horizontal="center" vertical="center"/>
      <protection locked="0"/>
    </xf>
    <xf numFmtId="0" fontId="5" fillId="49" borderId="46" xfId="0" applyFont="1" applyFill="1" applyBorder="1" applyAlignment="1" applyProtection="1">
      <alignment horizontal="center" vertical="center"/>
      <protection locked="0"/>
    </xf>
    <xf numFmtId="0" fontId="5" fillId="49" borderId="9" xfId="0" applyFont="1" applyFill="1" applyBorder="1" applyAlignment="1" applyProtection="1">
      <alignment horizontal="center" vertical="center"/>
      <protection locked="0"/>
    </xf>
    <xf numFmtId="0" fontId="5" fillId="49" borderId="10" xfId="0" applyFont="1" applyFill="1" applyBorder="1" applyAlignment="1" applyProtection="1">
      <alignment horizontal="center" vertical="center"/>
      <protection locked="0"/>
    </xf>
    <xf numFmtId="0" fontId="0" fillId="60" borderId="40" xfId="0" applyFont="1" applyFill="1" applyBorder="1" applyAlignment="1" applyProtection="1">
      <alignment horizontal="center" vertical="center" wrapText="1"/>
      <protection locked="0"/>
    </xf>
    <xf numFmtId="0" fontId="4" fillId="0" borderId="0" xfId="0" applyFont="1" applyAlignment="1" applyProtection="1">
      <alignment horizontal="center" wrapText="1"/>
      <protection locked="0"/>
    </xf>
    <xf numFmtId="0" fontId="0" fillId="0" borderId="37" xfId="0" applyBorder="1" applyAlignment="1">
      <alignment horizontal="center"/>
    </xf>
    <xf numFmtId="0" fontId="56" fillId="61" borderId="8" xfId="0" applyFont="1" applyFill="1" applyBorder="1" applyAlignment="1">
      <alignment horizontal="center" vertical="center"/>
    </xf>
    <xf numFmtId="0" fontId="87" fillId="87" borderId="13" xfId="0" applyFont="1" applyFill="1" applyBorder="1" applyAlignment="1">
      <alignment horizontal="center" vertical="center"/>
    </xf>
    <xf numFmtId="0" fontId="87" fillId="87" borderId="57" xfId="0" applyFont="1" applyFill="1" applyBorder="1" applyAlignment="1">
      <alignment horizontal="center" vertical="center"/>
    </xf>
    <xf numFmtId="0" fontId="87" fillId="87" borderId="14" xfId="0" applyFont="1" applyFill="1" applyBorder="1" applyAlignment="1">
      <alignment horizontal="center" vertical="center"/>
    </xf>
    <xf numFmtId="0" fontId="72" fillId="61" borderId="13" xfId="0" applyFont="1" applyFill="1" applyBorder="1" applyAlignment="1">
      <alignment horizontal="center" vertical="center"/>
    </xf>
    <xf numFmtId="0" fontId="72" fillId="61" borderId="57" xfId="0" applyFont="1" applyFill="1" applyBorder="1" applyAlignment="1">
      <alignment horizontal="center" vertical="center"/>
    </xf>
    <xf numFmtId="0" fontId="72" fillId="61" borderId="14" xfId="0" applyFont="1" applyFill="1" applyBorder="1" applyAlignment="1">
      <alignment horizontal="center" vertical="center"/>
    </xf>
    <xf numFmtId="0" fontId="72" fillId="61" borderId="1" xfId="0" applyFont="1" applyFill="1" applyBorder="1" applyAlignment="1">
      <alignment horizontal="center" vertical="center"/>
    </xf>
    <xf numFmtId="0" fontId="72" fillId="61" borderId="0" xfId="0" applyFont="1" applyFill="1" applyBorder="1" applyAlignment="1">
      <alignment horizontal="center" vertical="center"/>
    </xf>
    <xf numFmtId="0" fontId="72" fillId="61" borderId="23" xfId="0" applyFont="1" applyFill="1" applyBorder="1" applyAlignment="1">
      <alignment horizontal="center" vertical="center"/>
    </xf>
    <xf numFmtId="0" fontId="72" fillId="61" borderId="19" xfId="0" applyFont="1" applyFill="1" applyBorder="1" applyAlignment="1">
      <alignment horizontal="center" vertical="center"/>
    </xf>
    <xf numFmtId="0" fontId="72" fillId="61" borderId="20" xfId="0" applyFont="1" applyFill="1" applyBorder="1" applyAlignment="1">
      <alignment horizontal="center" vertical="center"/>
    </xf>
    <xf numFmtId="0" fontId="72" fillId="61" borderId="21" xfId="0" applyFont="1" applyFill="1" applyBorder="1" applyAlignment="1">
      <alignment horizontal="center" vertical="center"/>
    </xf>
    <xf numFmtId="0" fontId="83" fillId="89" borderId="80" xfId="0" applyFont="1" applyFill="1" applyBorder="1" applyAlignment="1">
      <alignment horizontal="center" vertical="center"/>
    </xf>
    <xf numFmtId="0" fontId="83" fillId="89" borderId="81" xfId="0" applyFont="1" applyFill="1" applyBorder="1" applyAlignment="1">
      <alignment horizontal="center" vertical="center"/>
    </xf>
    <xf numFmtId="0" fontId="81" fillId="0" borderId="33" xfId="0" applyFont="1" applyBorder="1" applyAlignment="1">
      <alignment horizontal="left" vertical="center" wrapText="1"/>
    </xf>
    <xf numFmtId="0" fontId="81" fillId="0" borderId="78" xfId="0" applyFont="1" applyBorder="1" applyAlignment="1">
      <alignment horizontal="left" vertical="center" wrapText="1"/>
    </xf>
    <xf numFmtId="0" fontId="81" fillId="0" borderId="11" xfId="0" applyFont="1" applyBorder="1" applyAlignment="1">
      <alignment horizontal="left" vertical="center" wrapText="1"/>
    </xf>
    <xf numFmtId="0" fontId="81" fillId="0" borderId="56" xfId="0" applyFont="1" applyBorder="1" applyAlignment="1">
      <alignment horizontal="left" vertical="center" wrapText="1"/>
    </xf>
    <xf numFmtId="0" fontId="82" fillId="87" borderId="4" xfId="116" applyFont="1" applyFill="1" applyBorder="1" applyAlignment="1">
      <alignment horizontal="center" vertical="center" wrapText="1"/>
    </xf>
    <xf numFmtId="0" fontId="82" fillId="87" borderId="5" xfId="116" applyFont="1" applyFill="1" applyBorder="1" applyAlignment="1">
      <alignment horizontal="center" vertical="center"/>
    </xf>
    <xf numFmtId="0" fontId="82" fillId="87" borderId="76" xfId="116" applyFont="1" applyFill="1" applyBorder="1" applyAlignment="1">
      <alignment horizontal="center" vertical="center"/>
    </xf>
    <xf numFmtId="0" fontId="78" fillId="87" borderId="4" xfId="116" applyFont="1" applyFill="1" applyBorder="1" applyAlignment="1">
      <alignment horizontal="center" vertical="center" wrapText="1"/>
    </xf>
    <xf numFmtId="0" fontId="69" fillId="87" borderId="5" xfId="116" applyFont="1" applyFill="1" applyBorder="1" applyAlignment="1">
      <alignment horizontal="center" vertical="center"/>
    </xf>
    <xf numFmtId="0" fontId="69" fillId="87" borderId="76" xfId="116" applyFont="1" applyFill="1" applyBorder="1" applyAlignment="1">
      <alignment horizontal="center" vertical="center"/>
    </xf>
    <xf numFmtId="0" fontId="81" fillId="0" borderId="65" xfId="0" applyFont="1" applyBorder="1" applyAlignment="1">
      <alignment horizontal="left" vertical="center" wrapText="1"/>
    </xf>
    <xf numFmtId="0" fontId="81" fillId="0" borderId="66" xfId="0" applyFont="1" applyBorder="1" applyAlignment="1">
      <alignment horizontal="left" vertical="center" wrapText="1"/>
    </xf>
    <xf numFmtId="0" fontId="82" fillId="87" borderId="7" xfId="116" applyFont="1" applyFill="1" applyBorder="1" applyAlignment="1">
      <alignment horizontal="center" vertical="center" wrapText="1"/>
    </xf>
    <xf numFmtId="0" fontId="82" fillId="87" borderId="8" xfId="116" applyFont="1" applyFill="1" applyBorder="1" applyAlignment="1">
      <alignment horizontal="center" vertical="center"/>
    </xf>
    <xf numFmtId="0" fontId="84" fillId="0" borderId="3" xfId="0" applyFont="1" applyBorder="1" applyAlignment="1">
      <alignment horizontal="left" vertical="center" wrapText="1"/>
    </xf>
    <xf numFmtId="0" fontId="84" fillId="0" borderId="11" xfId="0" applyFont="1" applyBorder="1" applyAlignment="1">
      <alignment horizontal="left" vertical="center" wrapText="1"/>
    </xf>
    <xf numFmtId="0" fontId="84" fillId="0" borderId="65" xfId="0" applyFont="1" applyBorder="1" applyAlignment="1">
      <alignment horizontal="left" vertical="center" wrapText="1"/>
    </xf>
    <xf numFmtId="0" fontId="78" fillId="87" borderId="7" xfId="116" applyFont="1" applyFill="1" applyBorder="1" applyAlignment="1">
      <alignment horizontal="center" vertical="center" wrapText="1"/>
    </xf>
    <xf numFmtId="0" fontId="69" fillId="87" borderId="8" xfId="116" applyFont="1" applyFill="1" applyBorder="1" applyAlignment="1">
      <alignment horizontal="center" vertical="center"/>
    </xf>
    <xf numFmtId="0" fontId="83" fillId="89" borderId="5" xfId="0" applyFont="1" applyFill="1" applyBorder="1" applyAlignment="1">
      <alignment horizontal="center" vertical="center" wrapText="1"/>
    </xf>
    <xf numFmtId="0" fontId="130" fillId="87" borderId="7" xfId="0" applyFont="1" applyFill="1" applyBorder="1" applyAlignment="1">
      <alignment horizontal="center" vertical="center" wrapText="1"/>
    </xf>
    <xf numFmtId="0" fontId="131" fillId="87" borderId="8" xfId="0" applyFont="1" applyFill="1" applyBorder="1" applyAlignment="1">
      <alignment horizontal="center" vertical="center" wrapText="1"/>
    </xf>
    <xf numFmtId="0" fontId="131" fillId="87" borderId="41" xfId="0" applyFont="1" applyFill="1" applyBorder="1" applyAlignment="1">
      <alignment horizontal="center" vertical="center" wrapText="1"/>
    </xf>
    <xf numFmtId="0" fontId="131" fillId="87" borderId="45" xfId="0" applyFont="1" applyFill="1" applyBorder="1" applyAlignment="1">
      <alignment horizontal="center" vertical="center" wrapText="1"/>
    </xf>
    <xf numFmtId="0" fontId="131" fillId="87" borderId="37" xfId="0" applyFont="1" applyFill="1" applyBorder="1" applyAlignment="1">
      <alignment horizontal="center" vertical="center" wrapText="1"/>
    </xf>
    <xf numFmtId="0" fontId="131" fillId="87" borderId="36" xfId="0" applyFont="1" applyFill="1" applyBorder="1" applyAlignment="1">
      <alignment horizontal="center" vertical="center" wrapText="1"/>
    </xf>
    <xf numFmtId="0" fontId="57" fillId="89" borderId="46" xfId="0" applyFont="1" applyFill="1" applyBorder="1" applyAlignment="1">
      <alignment horizontal="center" vertical="center" wrapText="1"/>
    </xf>
    <xf numFmtId="0" fontId="57" fillId="89" borderId="9" xfId="0" applyFont="1" applyFill="1" applyBorder="1" applyAlignment="1">
      <alignment horizontal="center" vertical="center" wrapText="1"/>
    </xf>
    <xf numFmtId="0" fontId="57" fillId="89" borderId="10" xfId="0" applyFont="1" applyFill="1" applyBorder="1" applyAlignment="1">
      <alignment horizontal="center" vertical="center" wrapText="1"/>
    </xf>
    <xf numFmtId="0" fontId="71" fillId="76" borderId="11" xfId="117" applyFont="1" applyFill="1" applyBorder="1" applyAlignment="1">
      <alignment horizontal="left" vertical="center" wrapText="1"/>
    </xf>
    <xf numFmtId="0" fontId="71" fillId="76" borderId="13" xfId="117" applyFont="1" applyFill="1" applyBorder="1" applyAlignment="1">
      <alignment horizontal="left" vertical="center" wrapText="1"/>
    </xf>
    <xf numFmtId="0" fontId="0" fillId="0" borderId="0" xfId="0" applyBorder="1" applyAlignment="1">
      <alignment horizontal="center"/>
    </xf>
    <xf numFmtId="0" fontId="0" fillId="0" borderId="9" xfId="0" applyBorder="1" applyAlignment="1">
      <alignment horizontal="center"/>
    </xf>
    <xf numFmtId="0" fontId="71" fillId="57" borderId="11" xfId="117" applyFont="1" applyFill="1" applyBorder="1" applyAlignment="1">
      <alignment horizontal="left" vertical="center" wrapText="1"/>
    </xf>
    <xf numFmtId="0" fontId="71" fillId="57" borderId="13" xfId="117" applyFont="1" applyFill="1" applyBorder="1" applyAlignment="1">
      <alignment horizontal="left" vertical="center" wrapText="1"/>
    </xf>
    <xf numFmtId="0" fontId="71" fillId="57" borderId="2" xfId="117" applyFont="1" applyFill="1" applyBorder="1" applyAlignment="1">
      <alignment horizontal="center" vertical="center" wrapText="1"/>
    </xf>
    <xf numFmtId="0" fontId="71" fillId="57" borderId="73" xfId="117" applyFont="1" applyFill="1" applyBorder="1" applyAlignment="1">
      <alignment horizontal="center" vertical="center" wrapText="1"/>
    </xf>
    <xf numFmtId="0" fontId="71" fillId="57" borderId="3" xfId="117" applyFont="1" applyFill="1" applyBorder="1" applyAlignment="1">
      <alignment horizontal="center" vertical="center" wrapText="1"/>
    </xf>
    <xf numFmtId="0" fontId="71" fillId="57" borderId="72" xfId="117" applyFont="1" applyFill="1" applyBorder="1" applyAlignment="1">
      <alignment horizontal="center" vertical="center" wrapText="1"/>
    </xf>
    <xf numFmtId="0" fontId="71" fillId="57" borderId="4" xfId="117" applyFont="1" applyFill="1" applyBorder="1" applyAlignment="1">
      <alignment horizontal="center" vertical="center" wrapText="1"/>
    </xf>
    <xf numFmtId="0" fontId="71" fillId="57" borderId="76" xfId="117" applyFont="1" applyFill="1" applyBorder="1" applyAlignment="1">
      <alignment horizontal="center" vertical="center" wrapText="1"/>
    </xf>
    <xf numFmtId="0" fontId="71" fillId="57" borderId="65" xfId="117" applyFont="1" applyFill="1" applyBorder="1" applyAlignment="1">
      <alignment horizontal="center" vertical="center" wrapText="1"/>
    </xf>
    <xf numFmtId="0" fontId="71" fillId="57" borderId="74" xfId="117" applyFont="1" applyFill="1" applyBorder="1" applyAlignment="1">
      <alignment horizontal="center" vertical="center" wrapText="1"/>
    </xf>
    <xf numFmtId="0" fontId="71" fillId="76" borderId="33" xfId="117" applyFont="1" applyFill="1" applyBorder="1" applyAlignment="1">
      <alignment horizontal="left" vertical="center" wrapText="1"/>
    </xf>
    <xf numFmtId="0" fontId="71" fillId="76" borderId="19" xfId="117" applyFont="1" applyFill="1" applyBorder="1" applyAlignment="1">
      <alignment horizontal="left" vertical="center" wrapText="1"/>
    </xf>
    <xf numFmtId="0" fontId="71" fillId="61" borderId="11" xfId="117" applyFont="1" applyFill="1" applyBorder="1" applyAlignment="1">
      <alignment horizontal="left" vertical="center" wrapText="1"/>
    </xf>
    <xf numFmtId="0" fontId="71" fillId="61" borderId="13" xfId="117" applyFont="1" applyFill="1" applyBorder="1" applyAlignment="1">
      <alignment horizontal="left" vertical="center" wrapText="1"/>
    </xf>
    <xf numFmtId="0" fontId="70" fillId="79" borderId="73" xfId="116" applyFont="1" applyFill="1" applyBorder="1" applyAlignment="1">
      <alignment horizontal="center" vertical="center" wrapText="1"/>
    </xf>
    <xf numFmtId="0" fontId="70" fillId="79" borderId="65" xfId="116" applyFont="1" applyFill="1" applyBorder="1" applyAlignment="1">
      <alignment horizontal="center" vertical="center" wrapText="1"/>
    </xf>
    <xf numFmtId="0" fontId="67" fillId="79" borderId="65" xfId="116" applyFont="1" applyFill="1" applyBorder="1" applyAlignment="1">
      <alignment horizontal="center" vertical="center" wrapText="1"/>
    </xf>
    <xf numFmtId="0" fontId="67" fillId="79" borderId="66" xfId="116" applyFont="1" applyFill="1" applyBorder="1" applyAlignment="1">
      <alignment horizontal="center" vertical="center" wrapText="1"/>
    </xf>
    <xf numFmtId="0" fontId="71" fillId="76" borderId="65" xfId="117" applyFont="1" applyFill="1" applyBorder="1" applyAlignment="1">
      <alignment horizontal="left" vertical="center" wrapText="1"/>
    </xf>
    <xf numFmtId="0" fontId="71" fillId="76" borderId="74" xfId="117" applyFont="1" applyFill="1" applyBorder="1" applyAlignment="1">
      <alignment horizontal="left" vertical="center" wrapText="1"/>
    </xf>
    <xf numFmtId="0" fontId="70" fillId="78" borderId="54" xfId="116" applyFont="1" applyFill="1" applyBorder="1" applyAlignment="1">
      <alignment horizontal="center" vertical="center" wrapText="1"/>
    </xf>
    <xf numFmtId="0" fontId="70" fillId="78" borderId="11" xfId="116" applyFont="1" applyFill="1" applyBorder="1" applyAlignment="1">
      <alignment horizontal="center" vertical="center" wrapText="1"/>
    </xf>
    <xf numFmtId="0" fontId="67" fillId="78" borderId="13" xfId="116" applyFont="1" applyFill="1" applyBorder="1" applyAlignment="1">
      <alignment horizontal="center" vertical="center" wrapText="1"/>
    </xf>
    <xf numFmtId="0" fontId="67" fillId="78" borderId="53" xfId="116" applyFont="1" applyFill="1" applyBorder="1" applyAlignment="1">
      <alignment horizontal="center" vertical="center" wrapText="1"/>
    </xf>
    <xf numFmtId="0" fontId="0" fillId="57" borderId="7" xfId="0" applyFill="1" applyBorder="1" applyAlignment="1">
      <alignment horizontal="left" vertical="center"/>
    </xf>
    <xf numFmtId="0" fontId="0" fillId="57" borderId="8" xfId="0" applyFill="1" applyBorder="1" applyAlignment="1">
      <alignment horizontal="left" vertical="center"/>
    </xf>
    <xf numFmtId="0" fontId="0" fillId="57" borderId="52" xfId="0" applyFill="1" applyBorder="1" applyAlignment="1">
      <alignment horizontal="left" vertical="center"/>
    </xf>
    <xf numFmtId="0" fontId="0" fillId="57" borderId="0" xfId="0" applyFill="1" applyBorder="1" applyAlignment="1">
      <alignment horizontal="left" vertical="center"/>
    </xf>
    <xf numFmtId="0" fontId="0" fillId="57" borderId="52" xfId="0" applyFill="1" applyBorder="1" applyAlignment="1">
      <alignment horizontal="center" vertical="center"/>
    </xf>
    <xf numFmtId="0" fontId="0" fillId="57" borderId="0" xfId="0" applyFill="1" applyBorder="1" applyAlignment="1">
      <alignment horizontal="center" vertical="center"/>
    </xf>
    <xf numFmtId="0" fontId="44" fillId="57" borderId="3" xfId="0" applyFont="1" applyFill="1" applyBorder="1" applyAlignment="1">
      <alignment horizontal="center" vertical="center"/>
    </xf>
    <xf numFmtId="0" fontId="44" fillId="57" borderId="11" xfId="0" applyFont="1" applyFill="1" applyBorder="1" applyAlignment="1">
      <alignment horizontal="center" vertical="center"/>
    </xf>
    <xf numFmtId="0" fontId="44" fillId="57" borderId="12" xfId="0" applyFont="1" applyFill="1" applyBorder="1" applyAlignment="1">
      <alignment horizontal="center" vertical="center"/>
    </xf>
    <xf numFmtId="0" fontId="0" fillId="57" borderId="62" xfId="0" applyFill="1" applyBorder="1" applyAlignment="1">
      <alignment horizontal="center" vertical="center"/>
    </xf>
    <xf numFmtId="0" fontId="0" fillId="57" borderId="56" xfId="0" applyFill="1" applyBorder="1" applyAlignment="1">
      <alignment horizontal="center" vertical="center"/>
    </xf>
    <xf numFmtId="0" fontId="0" fillId="57" borderId="117" xfId="0" applyFill="1" applyBorder="1" applyAlignment="1">
      <alignment horizontal="center" vertical="center"/>
    </xf>
    <xf numFmtId="0" fontId="70" fillId="77" borderId="7" xfId="116" applyFont="1" applyFill="1" applyBorder="1" applyAlignment="1">
      <alignment horizontal="center" vertical="center" wrapText="1"/>
    </xf>
    <xf numFmtId="0" fontId="70" fillId="77" borderId="124" xfId="116" applyFont="1" applyFill="1" applyBorder="1" applyAlignment="1">
      <alignment horizontal="center" vertical="center" wrapText="1"/>
    </xf>
    <xf numFmtId="0" fontId="70" fillId="77" borderId="82" xfId="116" applyFont="1" applyFill="1" applyBorder="1" applyAlignment="1">
      <alignment horizontal="center" vertical="center" wrapText="1"/>
    </xf>
    <xf numFmtId="0" fontId="70" fillId="77" borderId="21" xfId="116" applyFont="1" applyFill="1" applyBorder="1" applyAlignment="1">
      <alignment horizontal="center" vertical="center" wrapText="1"/>
    </xf>
    <xf numFmtId="0" fontId="67" fillId="77" borderId="5" xfId="116" applyFont="1" applyFill="1" applyBorder="1" applyAlignment="1">
      <alignment horizontal="center" vertical="center" wrapText="1"/>
    </xf>
    <xf numFmtId="0" fontId="67" fillId="77" borderId="33" xfId="116" applyFont="1" applyFill="1" applyBorder="1" applyAlignment="1">
      <alignment horizontal="center" vertical="center" wrapText="1"/>
    </xf>
    <xf numFmtId="0" fontId="67" fillId="77" borderId="6" xfId="116" applyFont="1" applyFill="1" applyBorder="1" applyAlignment="1">
      <alignment horizontal="center" vertical="center" wrapText="1"/>
    </xf>
    <xf numFmtId="0" fontId="67" fillId="77" borderId="41" xfId="116" applyFont="1" applyFill="1" applyBorder="1" applyAlignment="1">
      <alignment horizontal="center" vertical="center" wrapText="1"/>
    </xf>
    <xf numFmtId="0" fontId="67" fillId="77" borderId="19" xfId="116" applyFont="1" applyFill="1" applyBorder="1" applyAlignment="1">
      <alignment horizontal="center" vertical="center" wrapText="1"/>
    </xf>
    <xf numFmtId="0" fontId="67" fillId="77" borderId="22" xfId="116" applyFont="1" applyFill="1" applyBorder="1" applyAlignment="1">
      <alignment horizontal="center" vertical="center" wrapText="1"/>
    </xf>
    <xf numFmtId="0" fontId="26" fillId="0" borderId="11" xfId="0" applyFont="1" applyBorder="1" applyAlignment="1">
      <alignment horizontal="center" vertical="center" wrapText="1"/>
    </xf>
    <xf numFmtId="9" fontId="47" fillId="0" borderId="11" xfId="0" applyNumberFormat="1" applyFont="1" applyBorder="1" applyAlignment="1">
      <alignment horizontal="center" vertical="center" wrapText="1"/>
    </xf>
    <xf numFmtId="9" fontId="47" fillId="0" borderId="56" xfId="0" applyNumberFormat="1" applyFont="1" applyBorder="1" applyAlignment="1">
      <alignment horizontal="center" vertical="center" wrapText="1"/>
    </xf>
    <xf numFmtId="0" fontId="80" fillId="89" borderId="11" xfId="0" applyFont="1" applyFill="1" applyBorder="1" applyAlignment="1">
      <alignment horizontal="center" vertical="center"/>
    </xf>
    <xf numFmtId="0" fontId="129" fillId="53" borderId="11" xfId="0" applyFont="1" applyFill="1" applyBorder="1" applyAlignment="1">
      <alignment horizontal="center" vertical="center"/>
    </xf>
    <xf numFmtId="0" fontId="5" fillId="50" borderId="74" xfId="0" applyFont="1" applyFill="1" applyBorder="1" applyAlignment="1">
      <alignment horizontal="center" vertical="center"/>
    </xf>
    <xf numFmtId="0" fontId="5" fillId="50" borderId="39" xfId="0" applyFont="1" applyFill="1" applyBorder="1" applyAlignment="1">
      <alignment horizontal="center" vertical="center"/>
    </xf>
    <xf numFmtId="0" fontId="44" fillId="0" borderId="117" xfId="0" applyFont="1" applyBorder="1" applyAlignment="1">
      <alignment horizontal="center" vertical="center" wrapText="1"/>
    </xf>
    <xf numFmtId="0" fontId="44" fillId="0" borderId="120" xfId="0" applyFont="1" applyBorder="1" applyAlignment="1">
      <alignment horizontal="center" vertical="center" wrapText="1"/>
    </xf>
    <xf numFmtId="0" fontId="5" fillId="72" borderId="13" xfId="0" applyFont="1" applyFill="1" applyBorder="1" applyAlignment="1">
      <alignment horizontal="center" vertical="center" wrapText="1"/>
    </xf>
    <xf numFmtId="0" fontId="5" fillId="72" borderId="14" xfId="0" applyFont="1" applyFill="1" applyBorder="1" applyAlignment="1">
      <alignment horizontal="center" vertical="center" wrapText="1"/>
    </xf>
    <xf numFmtId="0" fontId="78" fillId="87" borderId="191" xfId="0" applyFont="1" applyFill="1" applyBorder="1" applyAlignment="1">
      <alignment horizontal="center" vertical="center"/>
    </xf>
    <xf numFmtId="0" fontId="78" fillId="87" borderId="48" xfId="0" applyFont="1" applyFill="1" applyBorder="1" applyAlignment="1">
      <alignment horizontal="center" vertical="center"/>
    </xf>
    <xf numFmtId="0" fontId="78" fillId="87" borderId="192" xfId="0" applyFont="1" applyFill="1" applyBorder="1" applyAlignment="1">
      <alignment horizontal="center" vertical="center"/>
    </xf>
    <xf numFmtId="0" fontId="5" fillId="72" borderId="118" xfId="0" applyFont="1" applyFill="1" applyBorder="1" applyAlignment="1">
      <alignment horizontal="center" vertical="center" wrapText="1"/>
    </xf>
    <xf numFmtId="0" fontId="5" fillId="72" borderId="57" xfId="0" applyFont="1" applyFill="1" applyBorder="1" applyAlignment="1">
      <alignment horizontal="center" vertical="center" wrapText="1"/>
    </xf>
    <xf numFmtId="0" fontId="59" fillId="53" borderId="7" xfId="0" applyFont="1" applyFill="1" applyBorder="1" applyAlignment="1">
      <alignment horizontal="center" vertical="center" wrapText="1"/>
    </xf>
    <xf numFmtId="0" fontId="59" fillId="53" borderId="8" xfId="0" applyFont="1" applyFill="1" applyBorder="1" applyAlignment="1">
      <alignment horizontal="center" vertical="center" wrapText="1"/>
    </xf>
    <xf numFmtId="0" fontId="59" fillId="53" borderId="41" xfId="0" applyFont="1" applyFill="1" applyBorder="1" applyAlignment="1">
      <alignment horizontal="center" vertical="center" wrapText="1"/>
    </xf>
    <xf numFmtId="0" fontId="59" fillId="53" borderId="45" xfId="0" applyFont="1" applyFill="1" applyBorder="1" applyAlignment="1">
      <alignment horizontal="center" vertical="center" wrapText="1"/>
    </xf>
    <xf numFmtId="0" fontId="59" fillId="53" borderId="37" xfId="0" applyFont="1" applyFill="1" applyBorder="1" applyAlignment="1">
      <alignment horizontal="center" vertical="center" wrapText="1"/>
    </xf>
    <xf numFmtId="0" fontId="59" fillId="53" borderId="36" xfId="0" applyFont="1" applyFill="1" applyBorder="1" applyAlignment="1">
      <alignment horizontal="center" vertical="center" wrapText="1"/>
    </xf>
    <xf numFmtId="0" fontId="76" fillId="0" borderId="8" xfId="0" applyFont="1" applyBorder="1" applyAlignment="1">
      <alignment horizontal="center" vertical="center" wrapText="1"/>
    </xf>
    <xf numFmtId="0" fontId="76" fillId="0" borderId="37" xfId="0" applyFont="1" applyBorder="1" applyAlignment="1">
      <alignment horizontal="center" vertical="center" wrapText="1"/>
    </xf>
    <xf numFmtId="0" fontId="0" fillId="0" borderId="8" xfId="0" applyBorder="1" applyAlignment="1">
      <alignment horizontal="center"/>
    </xf>
    <xf numFmtId="0" fontId="46" fillId="72" borderId="0" xfId="0" applyFont="1" applyFill="1" applyBorder="1" applyAlignment="1">
      <alignment horizontal="center" vertical="center" wrapText="1"/>
    </xf>
    <xf numFmtId="0" fontId="46" fillId="72" borderId="44" xfId="0" applyFont="1" applyFill="1" applyBorder="1" applyAlignment="1">
      <alignment horizontal="center" vertical="center" wrapText="1"/>
    </xf>
    <xf numFmtId="0" fontId="5" fillId="53" borderId="38" xfId="0" applyFont="1" applyFill="1" applyBorder="1" applyAlignment="1">
      <alignment horizontal="center" vertical="center"/>
    </xf>
    <xf numFmtId="0" fontId="5" fillId="53" borderId="55" xfId="0" applyFont="1" applyFill="1" applyBorder="1" applyAlignment="1">
      <alignment horizontal="center" vertical="center"/>
    </xf>
    <xf numFmtId="0" fontId="128" fillId="87" borderId="7" xfId="116" applyFont="1" applyFill="1" applyBorder="1" applyAlignment="1">
      <alignment horizontal="center" vertical="center" wrapText="1"/>
    </xf>
    <xf numFmtId="0" fontId="128" fillId="87" borderId="8" xfId="116" applyFont="1" applyFill="1" applyBorder="1" applyAlignment="1">
      <alignment horizontal="center" vertical="center" wrapText="1"/>
    </xf>
    <xf numFmtId="0" fontId="128" fillId="87" borderId="41" xfId="116" applyFont="1" applyFill="1" applyBorder="1" applyAlignment="1">
      <alignment horizontal="center" vertical="center" wrapText="1"/>
    </xf>
    <xf numFmtId="0" fontId="128" fillId="87" borderId="52" xfId="116" applyFont="1" applyFill="1" applyBorder="1" applyAlignment="1">
      <alignment horizontal="center" vertical="center" wrapText="1"/>
    </xf>
    <xf numFmtId="0" fontId="128" fillId="87" borderId="0" xfId="116" applyFont="1" applyFill="1" applyBorder="1" applyAlignment="1">
      <alignment horizontal="center" vertical="center" wrapText="1"/>
    </xf>
    <xf numFmtId="0" fontId="128" fillId="87" borderId="44" xfId="116" applyFont="1" applyFill="1" applyBorder="1" applyAlignment="1">
      <alignment horizontal="center" vertical="center" wrapText="1"/>
    </xf>
    <xf numFmtId="0" fontId="82" fillId="87" borderId="8" xfId="116" applyFont="1" applyFill="1" applyBorder="1" applyAlignment="1">
      <alignment horizontal="center" vertical="center" wrapText="1"/>
    </xf>
    <xf numFmtId="0" fontId="82" fillId="87" borderId="41" xfId="116" applyFont="1" applyFill="1" applyBorder="1" applyAlignment="1">
      <alignment horizontal="center" vertical="center" wrapText="1"/>
    </xf>
    <xf numFmtId="0" fontId="82" fillId="87" borderId="82" xfId="116" applyFont="1" applyFill="1" applyBorder="1" applyAlignment="1">
      <alignment horizontal="center" vertical="center" wrapText="1"/>
    </xf>
    <xf numFmtId="0" fontId="82" fillId="87" borderId="20" xfId="116" applyFont="1" applyFill="1" applyBorder="1" applyAlignment="1">
      <alignment horizontal="center" vertical="center" wrapText="1"/>
    </xf>
    <xf numFmtId="0" fontId="82" fillId="87" borderId="22" xfId="116" applyFont="1" applyFill="1" applyBorder="1" applyAlignment="1">
      <alignment horizontal="center" vertical="center" wrapText="1"/>
    </xf>
    <xf numFmtId="0" fontId="26" fillId="0" borderId="65" xfId="0" applyFont="1" applyBorder="1" applyAlignment="1">
      <alignment horizontal="center" vertical="center" wrapText="1"/>
    </xf>
    <xf numFmtId="9" fontId="47" fillId="0" borderId="65" xfId="0" applyNumberFormat="1" applyFont="1" applyBorder="1" applyAlignment="1">
      <alignment horizontal="center" vertical="center" wrapText="1"/>
    </xf>
    <xf numFmtId="9" fontId="47" fillId="0" borderId="66" xfId="0" applyNumberFormat="1" applyFont="1" applyBorder="1" applyAlignment="1">
      <alignment horizontal="center" vertical="center" wrapText="1"/>
    </xf>
    <xf numFmtId="0" fontId="129" fillId="69" borderId="11" xfId="0" applyFont="1" applyFill="1" applyBorder="1" applyAlignment="1">
      <alignment horizontal="center" vertical="center"/>
    </xf>
    <xf numFmtId="0" fontId="129" fillId="50" borderId="65" xfId="0" applyFont="1" applyFill="1" applyBorder="1" applyAlignment="1">
      <alignment horizontal="center" vertical="center"/>
    </xf>
    <xf numFmtId="0" fontId="129" fillId="52" borderId="11" xfId="0" applyFont="1" applyFill="1" applyBorder="1" applyAlignment="1">
      <alignment horizontal="center" vertical="center"/>
    </xf>
    <xf numFmtId="0" fontId="129" fillId="51" borderId="11" xfId="0" applyFont="1" applyFill="1" applyBorder="1" applyAlignment="1">
      <alignment horizontal="center" vertical="center"/>
    </xf>
    <xf numFmtId="0" fontId="79" fillId="89" borderId="11" xfId="0" applyFont="1" applyFill="1" applyBorder="1" applyAlignment="1">
      <alignment horizontal="center" vertical="center" wrapText="1"/>
    </xf>
    <xf numFmtId="0" fontId="79" fillId="89" borderId="11" xfId="0" applyFont="1" applyFill="1" applyBorder="1" applyAlignment="1">
      <alignment horizontal="center" vertical="center"/>
    </xf>
    <xf numFmtId="0" fontId="79" fillId="89" borderId="56" xfId="0" applyFont="1" applyFill="1" applyBorder="1" applyAlignment="1">
      <alignment horizontal="center" vertical="center"/>
    </xf>
    <xf numFmtId="0" fontId="45" fillId="53" borderId="117" xfId="0" applyFont="1" applyFill="1" applyBorder="1" applyAlignment="1">
      <alignment horizontal="center" vertical="center"/>
    </xf>
    <xf numFmtId="0" fontId="45" fillId="53" borderId="120" xfId="0" applyFont="1" applyFill="1" applyBorder="1" applyAlignment="1">
      <alignment horizontal="center" vertical="center"/>
    </xf>
    <xf numFmtId="0" fontId="76" fillId="50" borderId="12" xfId="0" applyFont="1" applyFill="1" applyBorder="1" applyAlignment="1">
      <alignment horizontal="center" vertical="center" wrapText="1"/>
    </xf>
    <xf numFmtId="0" fontId="76" fillId="50" borderId="33" xfId="0" applyFont="1" applyFill="1" applyBorder="1" applyAlignment="1">
      <alignment horizontal="center" vertical="center" wrapText="1"/>
    </xf>
    <xf numFmtId="0" fontId="0" fillId="0" borderId="119" xfId="0" applyBorder="1" applyAlignment="1">
      <alignment horizontal="center"/>
    </xf>
    <xf numFmtId="0" fontId="71" fillId="76" borderId="123" xfId="117" applyFont="1" applyFill="1" applyBorder="1" applyAlignment="1">
      <alignment horizontal="center" vertical="center" wrapText="1"/>
    </xf>
    <xf numFmtId="0" fontId="71" fillId="76" borderId="77" xfId="117" applyFont="1" applyFill="1" applyBorder="1" applyAlignment="1">
      <alignment horizontal="center" vertical="center" wrapText="1"/>
    </xf>
    <xf numFmtId="0" fontId="71" fillId="76" borderId="16" xfId="117" applyFont="1" applyFill="1" applyBorder="1" applyAlignment="1">
      <alignment horizontal="center" vertical="center" wrapText="1"/>
    </xf>
    <xf numFmtId="0" fontId="71" fillId="76" borderId="84" xfId="117" applyFont="1" applyFill="1" applyBorder="1" applyAlignment="1">
      <alignment horizontal="center" vertical="center" wrapText="1"/>
    </xf>
    <xf numFmtId="0" fontId="71" fillId="76" borderId="19" xfId="117" applyFont="1" applyFill="1" applyBorder="1" applyAlignment="1">
      <alignment horizontal="center" vertical="center" wrapText="1"/>
    </xf>
    <xf numFmtId="0" fontId="71" fillId="76" borderId="22" xfId="117" applyFont="1" applyFill="1" applyBorder="1" applyAlignment="1">
      <alignment horizontal="center" vertical="center" wrapText="1"/>
    </xf>
    <xf numFmtId="0" fontId="74" fillId="76" borderId="123" xfId="117" applyFont="1" applyFill="1" applyBorder="1" applyAlignment="1">
      <alignment horizontal="center" vertical="center" wrapText="1"/>
    </xf>
    <xf numFmtId="0" fontId="74" fillId="76" borderId="77" xfId="117" applyFont="1" applyFill="1" applyBorder="1" applyAlignment="1">
      <alignment horizontal="center" vertical="center" wrapText="1"/>
    </xf>
    <xf numFmtId="0" fontId="73" fillId="76" borderId="117" xfId="117" applyFont="1" applyFill="1" applyBorder="1" applyAlignment="1">
      <alignment horizontal="center" vertical="center" wrapText="1"/>
    </xf>
    <xf numFmtId="0" fontId="73" fillId="76" borderId="78" xfId="117" applyFont="1" applyFill="1" applyBorder="1" applyAlignment="1">
      <alignment horizontal="center" vertical="center" wrapText="1"/>
    </xf>
    <xf numFmtId="0" fontId="75" fillId="69" borderId="12" xfId="0" applyFont="1" applyFill="1" applyBorder="1" applyAlignment="1">
      <alignment horizontal="center" vertical="center" textRotation="255" wrapText="1"/>
    </xf>
    <xf numFmtId="0" fontId="75" fillId="69" borderId="18" xfId="0" applyFont="1" applyFill="1" applyBorder="1" applyAlignment="1">
      <alignment horizontal="center" vertical="center" textRotation="255" wrapText="1"/>
    </xf>
    <xf numFmtId="0" fontId="75" fillId="69" borderId="33" xfId="0" applyFont="1" applyFill="1" applyBorder="1" applyAlignment="1">
      <alignment horizontal="center" vertical="center" textRotation="255" wrapText="1"/>
    </xf>
    <xf numFmtId="0" fontId="75" fillId="0" borderId="118" xfId="0" applyFont="1" applyFill="1" applyBorder="1" applyAlignment="1">
      <alignment horizontal="center" vertical="center" wrapText="1"/>
    </xf>
    <xf numFmtId="0" fontId="75" fillId="0" borderId="14" xfId="0" applyFont="1" applyFill="1" applyBorder="1" applyAlignment="1">
      <alignment horizontal="center" vertical="center" wrapText="1"/>
    </xf>
    <xf numFmtId="0" fontId="75" fillId="0" borderId="83" xfId="0" applyFont="1" applyFill="1" applyBorder="1" applyAlignment="1">
      <alignment horizontal="center" vertical="center" wrapText="1"/>
    </xf>
    <xf numFmtId="0" fontId="75" fillId="0" borderId="17" xfId="0" applyFont="1" applyFill="1" applyBorder="1" applyAlignment="1">
      <alignment horizontal="center" vertical="center" wrapText="1"/>
    </xf>
    <xf numFmtId="0" fontId="75" fillId="0" borderId="82"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6" fillId="0" borderId="83" xfId="0" applyFont="1" applyBorder="1" applyAlignment="1">
      <alignment horizontal="center" vertical="center" wrapText="1"/>
    </xf>
    <xf numFmtId="0" fontId="76" fillId="0" borderId="15" xfId="0" applyFont="1" applyBorder="1" applyAlignment="1">
      <alignment horizontal="center" vertical="center" wrapText="1"/>
    </xf>
    <xf numFmtId="0" fontId="76" fillId="0" borderId="17" xfId="0" applyFont="1" applyBorder="1" applyAlignment="1">
      <alignment horizontal="center" vertical="center" wrapText="1"/>
    </xf>
    <xf numFmtId="0" fontId="76" fillId="0" borderId="45" xfId="0" applyFont="1" applyBorder="1" applyAlignment="1">
      <alignment horizontal="center" vertical="center" wrapText="1"/>
    </xf>
    <xf numFmtId="0" fontId="76" fillId="0" borderId="75"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90" xfId="0" applyFont="1" applyBorder="1" applyAlignment="1">
      <alignment horizontal="center" vertical="center" wrapText="1"/>
    </xf>
    <xf numFmtId="0" fontId="44" fillId="0" borderId="75" xfId="0" applyFont="1" applyBorder="1" applyAlignment="1">
      <alignment horizontal="center" vertical="center" wrapText="1"/>
    </xf>
    <xf numFmtId="0" fontId="5" fillId="88" borderId="74" xfId="0" applyFont="1" applyFill="1" applyBorder="1" applyAlignment="1">
      <alignment horizontal="center" vertical="center"/>
    </xf>
    <xf numFmtId="0" fontId="5" fillId="88" borderId="55" xfId="0" applyFont="1" applyFill="1" applyBorder="1" applyAlignment="1">
      <alignment horizontal="center" vertical="center"/>
    </xf>
    <xf numFmtId="0" fontId="45" fillId="61" borderId="123" xfId="0" applyFont="1" applyFill="1" applyBorder="1" applyAlignment="1">
      <alignment horizontal="center" vertical="center"/>
    </xf>
    <xf numFmtId="0" fontId="45" fillId="61" borderId="122" xfId="0" applyFont="1" applyFill="1" applyBorder="1" applyAlignment="1">
      <alignment horizontal="center" vertical="center"/>
    </xf>
    <xf numFmtId="0" fontId="0" fillId="0" borderId="12" xfId="0" applyBorder="1" applyAlignment="1">
      <alignment horizontal="center"/>
    </xf>
    <xf numFmtId="0" fontId="0" fillId="0" borderId="64" xfId="0" applyBorder="1" applyAlignment="1">
      <alignment horizontal="center"/>
    </xf>
    <xf numFmtId="0" fontId="45" fillId="51" borderId="12" xfId="0" applyFont="1" applyFill="1" applyBorder="1" applyAlignment="1">
      <alignment horizontal="center" vertical="center"/>
    </xf>
    <xf numFmtId="0" fontId="45" fillId="51" borderId="64" xfId="0" applyFont="1" applyFill="1" applyBorder="1" applyAlignment="1">
      <alignment horizontal="center" vertical="center"/>
    </xf>
    <xf numFmtId="0" fontId="63" fillId="0" borderId="0" xfId="0" applyFont="1" applyFill="1" applyBorder="1" applyAlignment="1" applyProtection="1">
      <alignment horizontal="center" vertical="center"/>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41" xfId="0" applyBorder="1" applyAlignment="1" applyProtection="1">
      <alignment horizontal="center"/>
    </xf>
    <xf numFmtId="0" fontId="5" fillId="0" borderId="12" xfId="0" applyFont="1" applyBorder="1" applyAlignment="1" applyProtection="1">
      <alignment horizontal="center"/>
    </xf>
    <xf numFmtId="0" fontId="5" fillId="0" borderId="13" xfId="0" applyFont="1" applyBorder="1" applyAlignment="1" applyProtection="1">
      <alignment horizontal="center"/>
    </xf>
    <xf numFmtId="0" fontId="5" fillId="0" borderId="53" xfId="0" applyFont="1" applyBorder="1" applyAlignment="1" applyProtection="1">
      <alignment horizontal="center"/>
    </xf>
    <xf numFmtId="0" fontId="63" fillId="0" borderId="11" xfId="0" applyFont="1" applyBorder="1" applyAlignment="1" applyProtection="1">
      <alignment horizontal="center"/>
    </xf>
    <xf numFmtId="0" fontId="64" fillId="0" borderId="12" xfId="0" applyFont="1" applyBorder="1" applyAlignment="1" applyProtection="1">
      <alignment horizontal="center"/>
    </xf>
    <xf numFmtId="0" fontId="64" fillId="0" borderId="13" xfId="0" applyFont="1" applyBorder="1" applyAlignment="1" applyProtection="1">
      <alignment horizontal="center"/>
    </xf>
    <xf numFmtId="0" fontId="64" fillId="0" borderId="53" xfId="0" applyFont="1" applyBorder="1" applyAlignment="1" applyProtection="1">
      <alignment horizontal="center"/>
    </xf>
    <xf numFmtId="0" fontId="63" fillId="0" borderId="7" xfId="0" applyFont="1" applyBorder="1" applyAlignment="1" applyProtection="1">
      <alignment horizontal="center"/>
    </xf>
    <xf numFmtId="0" fontId="63" fillId="0" borderId="8" xfId="0" applyFont="1" applyBorder="1" applyAlignment="1" applyProtection="1">
      <alignment horizontal="center"/>
    </xf>
    <xf numFmtId="0" fontId="63" fillId="0" borderId="41" xfId="0" applyFont="1" applyBorder="1" applyAlignment="1" applyProtection="1">
      <alignment horizontal="center"/>
    </xf>
    <xf numFmtId="0" fontId="63" fillId="0" borderId="20" xfId="0" applyFont="1" applyBorder="1" applyAlignment="1" applyProtection="1">
      <alignment horizontal="center" vertical="center"/>
    </xf>
    <xf numFmtId="0" fontId="59" fillId="73" borderId="103" xfId="0" applyFont="1" applyFill="1" applyBorder="1" applyAlignment="1">
      <alignment horizontal="center" vertical="center" wrapText="1"/>
    </xf>
    <xf numFmtId="0" fontId="59" fillId="73" borderId="96" xfId="0" applyFont="1" applyFill="1" applyBorder="1" applyAlignment="1">
      <alignment horizontal="center" vertical="center" wrapText="1"/>
    </xf>
    <xf numFmtId="0" fontId="59" fillId="73" borderId="104" xfId="0" applyFont="1" applyFill="1" applyBorder="1" applyAlignment="1">
      <alignment horizontal="center" vertical="center" wrapText="1"/>
    </xf>
    <xf numFmtId="0" fontId="59" fillId="73" borderId="105" xfId="0" applyFont="1" applyFill="1" applyBorder="1" applyAlignment="1">
      <alignment horizontal="center" vertical="center" wrapText="1"/>
    </xf>
    <xf numFmtId="0" fontId="59" fillId="73" borderId="106" xfId="0" applyFont="1" applyFill="1" applyBorder="1" applyAlignment="1">
      <alignment horizontal="center" vertical="center" wrapText="1"/>
    </xf>
    <xf numFmtId="0" fontId="59" fillId="73" borderId="107" xfId="0" applyFont="1" applyFill="1" applyBorder="1" applyAlignment="1">
      <alignment horizontal="center" vertical="center" wrapText="1"/>
    </xf>
    <xf numFmtId="0" fontId="27" fillId="0" borderId="0" xfId="0" applyFont="1" applyAlignment="1">
      <alignment horizontal="left" vertical="center" wrapText="1"/>
    </xf>
    <xf numFmtId="0" fontId="60" fillId="69" borderId="40" xfId="0" applyFont="1" applyFill="1" applyBorder="1" applyAlignment="1">
      <alignment horizontal="center" vertical="center" textRotation="255" wrapText="1"/>
    </xf>
    <xf numFmtId="0" fontId="60" fillId="69" borderId="43" xfId="0" applyFont="1" applyFill="1" applyBorder="1" applyAlignment="1">
      <alignment horizontal="center" vertical="center" textRotation="255" wrapText="1"/>
    </xf>
    <xf numFmtId="0" fontId="60" fillId="69" borderId="35" xfId="0" applyFont="1" applyFill="1" applyBorder="1" applyAlignment="1">
      <alignment horizontal="center" vertical="center" textRotation="255" wrapText="1"/>
    </xf>
    <xf numFmtId="0" fontId="46" fillId="72" borderId="46" xfId="0" applyFont="1" applyFill="1" applyBorder="1" applyAlignment="1">
      <alignment horizontal="center" vertical="center" wrapText="1"/>
    </xf>
    <xf numFmtId="0" fontId="46" fillId="72" borderId="9" xfId="0" applyFont="1" applyFill="1" applyBorder="1" applyAlignment="1">
      <alignment horizontal="center" vertical="center" wrapText="1"/>
    </xf>
    <xf numFmtId="0" fontId="46" fillId="72" borderId="10" xfId="0" applyFont="1" applyFill="1" applyBorder="1" applyAlignment="1">
      <alignment horizontal="center" vertical="center" wrapText="1"/>
    </xf>
    <xf numFmtId="0" fontId="46" fillId="50" borderId="0" xfId="0" applyFont="1" applyFill="1" applyAlignment="1">
      <alignment horizontal="center" vertical="center" wrapText="1"/>
    </xf>
    <xf numFmtId="0" fontId="4" fillId="53" borderId="1" xfId="0" applyFont="1" applyFill="1" applyBorder="1" applyAlignment="1">
      <alignment horizontal="center" vertical="center"/>
    </xf>
    <xf numFmtId="0" fontId="4" fillId="53" borderId="0" xfId="0" applyFont="1" applyFill="1" applyBorder="1" applyAlignment="1">
      <alignment horizontal="center" vertical="center"/>
    </xf>
    <xf numFmtId="0" fontId="59" fillId="53" borderId="103" xfId="0" applyFont="1" applyFill="1" applyBorder="1" applyAlignment="1">
      <alignment horizontal="center" vertical="center" wrapText="1"/>
    </xf>
    <xf numFmtId="0" fontId="59" fillId="53" borderId="96" xfId="0" applyFont="1" applyFill="1" applyBorder="1" applyAlignment="1">
      <alignment horizontal="center" vertical="center" wrapText="1"/>
    </xf>
    <xf numFmtId="0" fontId="59" fillId="53" borderId="104" xfId="0" applyFont="1" applyFill="1" applyBorder="1" applyAlignment="1">
      <alignment horizontal="center" vertical="center" wrapText="1"/>
    </xf>
    <xf numFmtId="0" fontId="59" fillId="53" borderId="105" xfId="0" applyFont="1" applyFill="1" applyBorder="1" applyAlignment="1">
      <alignment horizontal="center" vertical="center" wrapText="1"/>
    </xf>
    <xf numFmtId="0" fontId="59" fillId="53" borderId="106" xfId="0" applyFont="1" applyFill="1" applyBorder="1" applyAlignment="1">
      <alignment horizontal="center" vertical="center" wrapText="1"/>
    </xf>
    <xf numFmtId="0" fontId="59" fillId="53" borderId="107" xfId="0" applyFont="1" applyFill="1" applyBorder="1" applyAlignment="1">
      <alignment horizontal="center" vertical="center" wrapText="1"/>
    </xf>
    <xf numFmtId="0" fontId="59" fillId="65" borderId="103" xfId="0" applyFont="1" applyFill="1" applyBorder="1" applyAlignment="1">
      <alignment horizontal="center" vertical="center" wrapText="1"/>
    </xf>
    <xf numFmtId="0" fontId="59" fillId="65" borderId="96" xfId="0" applyFont="1" applyFill="1" applyBorder="1" applyAlignment="1">
      <alignment horizontal="center" vertical="center" wrapText="1"/>
    </xf>
    <xf numFmtId="0" fontId="59" fillId="65" borderId="104" xfId="0" applyFont="1" applyFill="1" applyBorder="1" applyAlignment="1">
      <alignment horizontal="center" vertical="center" wrapText="1"/>
    </xf>
    <xf numFmtId="0" fontId="59" fillId="65" borderId="105" xfId="0" applyFont="1" applyFill="1" applyBorder="1" applyAlignment="1">
      <alignment horizontal="center" vertical="center" wrapText="1"/>
    </xf>
    <xf numFmtId="0" fontId="59" fillId="65" borderId="106" xfId="0" applyFont="1" applyFill="1" applyBorder="1" applyAlignment="1">
      <alignment horizontal="center" vertical="center" wrapText="1"/>
    </xf>
    <xf numFmtId="0" fontId="59" fillId="65" borderId="107" xfId="0" applyFont="1" applyFill="1" applyBorder="1" applyAlignment="1">
      <alignment horizontal="center" vertical="center" wrapText="1"/>
    </xf>
    <xf numFmtId="0" fontId="70" fillId="72" borderId="3" xfId="1" applyFont="1" applyFill="1" applyBorder="1" applyAlignment="1" applyProtection="1">
      <alignment horizontal="center" vertical="center" wrapText="1"/>
      <protection locked="0"/>
    </xf>
    <xf numFmtId="0" fontId="70" fillId="91" borderId="6" xfId="1" applyFont="1" applyFill="1" applyBorder="1" applyAlignment="1" applyProtection="1">
      <alignment horizontal="center" vertical="center" wrapText="1"/>
      <protection locked="0"/>
    </xf>
    <xf numFmtId="0" fontId="70" fillId="72" borderId="11" xfId="1" applyFont="1" applyFill="1" applyBorder="1" applyAlignment="1" applyProtection="1">
      <alignment horizontal="center" vertical="center" wrapText="1"/>
      <protection locked="0"/>
    </xf>
    <xf numFmtId="0" fontId="70" fillId="91" borderId="11" xfId="1" applyFont="1" applyFill="1" applyBorder="1" applyAlignment="1" applyProtection="1">
      <alignment horizontal="center" vertical="center" wrapText="1"/>
      <protection locked="0"/>
    </xf>
    <xf numFmtId="0" fontId="70" fillId="91" borderId="19" xfId="1" applyFont="1" applyFill="1" applyBorder="1" applyAlignment="1" applyProtection="1">
      <alignment horizontal="center" vertical="center" wrapText="1"/>
      <protection locked="0"/>
    </xf>
    <xf numFmtId="0" fontId="70" fillId="87" borderId="78" xfId="1" applyFont="1" applyFill="1" applyBorder="1" applyAlignment="1" applyProtection="1">
      <alignment horizontal="center" vertical="center" wrapText="1"/>
      <protection locked="0"/>
    </xf>
    <xf numFmtId="0" fontId="92" fillId="0" borderId="12" xfId="0" applyFont="1" applyBorder="1" applyAlignment="1" applyProtection="1">
      <alignment horizontal="center" vertical="center"/>
    </xf>
    <xf numFmtId="14" fontId="72" fillId="72" borderId="11" xfId="116" applyNumberFormat="1" applyFont="1" applyFill="1" applyBorder="1" applyAlignment="1" applyProtection="1">
      <alignment horizontal="center" vertical="center"/>
      <protection locked="0"/>
    </xf>
    <xf numFmtId="0" fontId="92" fillId="0" borderId="123" xfId="0" applyFont="1" applyBorder="1" applyAlignment="1" applyProtection="1">
      <alignment horizontal="center" vertical="center"/>
    </xf>
    <xf numFmtId="0" fontId="92" fillId="0" borderId="16" xfId="0" applyFont="1" applyBorder="1" applyAlignment="1" applyProtection="1">
      <alignment horizontal="center" vertical="center"/>
    </xf>
    <xf numFmtId="14" fontId="72" fillId="72" borderId="204" xfId="116" applyNumberFormat="1" applyFont="1" applyFill="1" applyBorder="1" applyAlignment="1" applyProtection="1">
      <alignment horizontal="center" vertical="center"/>
      <protection locked="0"/>
    </xf>
    <xf numFmtId="14" fontId="72" fillId="72" borderId="3" xfId="116" applyNumberFormat="1" applyFont="1" applyFill="1" applyBorder="1" applyAlignment="1" applyProtection="1">
      <alignment horizontal="center" vertical="center"/>
      <protection locked="0"/>
    </xf>
    <xf numFmtId="0" fontId="98" fillId="86" borderId="205" xfId="116" applyFont="1" applyFill="1" applyBorder="1" applyAlignment="1" applyProtection="1">
      <alignment horizontal="center" vertical="center"/>
      <protection locked="0"/>
    </xf>
    <xf numFmtId="14" fontId="72" fillId="72" borderId="206" xfId="116" applyNumberFormat="1" applyFont="1" applyFill="1" applyBorder="1" applyAlignment="1" applyProtection="1">
      <alignment horizontal="center" vertical="center"/>
      <protection locked="0"/>
    </xf>
    <xf numFmtId="0" fontId="98" fillId="86" borderId="207" xfId="116" applyFont="1" applyFill="1" applyBorder="1" applyAlignment="1" applyProtection="1">
      <alignment horizontal="center" vertical="center"/>
      <protection locked="0"/>
    </xf>
    <xf numFmtId="14" fontId="72" fillId="72" borderId="208" xfId="116" applyNumberFormat="1" applyFont="1" applyFill="1" applyBorder="1" applyAlignment="1" applyProtection="1">
      <alignment horizontal="center" vertical="center"/>
      <protection locked="0"/>
    </xf>
    <xf numFmtId="14" fontId="72" fillId="72" borderId="65" xfId="116" applyNumberFormat="1" applyFont="1" applyFill="1" applyBorder="1" applyAlignment="1" applyProtection="1">
      <alignment horizontal="center" vertical="center"/>
      <protection locked="0"/>
    </xf>
    <xf numFmtId="0" fontId="98" fillId="86" borderId="209" xfId="116" applyFont="1" applyFill="1" applyBorder="1" applyAlignment="1" applyProtection="1">
      <alignment horizontal="center" vertical="center"/>
      <protection locked="0"/>
    </xf>
    <xf numFmtId="0" fontId="72" fillId="61" borderId="210" xfId="116" applyFont="1" applyFill="1" applyBorder="1" applyAlignment="1" applyProtection="1">
      <alignment horizontal="center" vertical="center"/>
      <protection locked="0"/>
    </xf>
    <xf numFmtId="0" fontId="92" fillId="0" borderId="211" xfId="0" applyFont="1" applyBorder="1" applyAlignment="1" applyProtection="1">
      <alignment horizontal="center" vertical="center"/>
    </xf>
    <xf numFmtId="14" fontId="72" fillId="51" borderId="11" xfId="116" applyNumberFormat="1" applyFont="1" applyFill="1" applyBorder="1" applyAlignment="1" applyProtection="1">
      <alignment horizontal="center" vertical="center"/>
      <protection locked="0"/>
    </xf>
    <xf numFmtId="0" fontId="92" fillId="0" borderId="212" xfId="0" applyFont="1" applyBorder="1" applyAlignment="1" applyProtection="1">
      <alignment horizontal="center" vertical="center"/>
    </xf>
    <xf numFmtId="0" fontId="92" fillId="0" borderId="211" xfId="0" applyFont="1" applyBorder="1" applyAlignment="1" applyProtection="1">
      <alignment horizontal="center" vertical="center"/>
    </xf>
    <xf numFmtId="0" fontId="98" fillId="86" borderId="213" xfId="116" applyFont="1" applyFill="1" applyBorder="1" applyAlignment="1" applyProtection="1">
      <alignment horizontal="center" vertical="center"/>
    </xf>
    <xf numFmtId="14" fontId="72" fillId="51" borderId="204" xfId="116" applyNumberFormat="1" applyFont="1" applyFill="1" applyBorder="1" applyAlignment="1" applyProtection="1">
      <alignment horizontal="center" vertical="center"/>
      <protection locked="0"/>
    </xf>
    <xf numFmtId="14" fontId="72" fillId="51" borderId="3" xfId="116" applyNumberFormat="1" applyFont="1" applyFill="1" applyBorder="1" applyAlignment="1" applyProtection="1">
      <alignment horizontal="center" vertical="center"/>
      <protection locked="0"/>
    </xf>
    <xf numFmtId="0" fontId="72" fillId="61" borderId="214" xfId="116" applyFont="1" applyFill="1" applyBorder="1" applyAlignment="1" applyProtection="1">
      <alignment horizontal="center" vertical="center"/>
      <protection locked="0"/>
    </xf>
    <xf numFmtId="0" fontId="72" fillId="61" borderId="215" xfId="116" applyFont="1" applyFill="1" applyBorder="1" applyAlignment="1" applyProtection="1">
      <alignment horizontal="center" vertical="center"/>
      <protection locked="0"/>
    </xf>
    <xf numFmtId="14" fontId="72" fillId="51" borderId="206" xfId="116" applyNumberFormat="1" applyFont="1" applyFill="1" applyBorder="1" applyAlignment="1" applyProtection="1">
      <alignment horizontal="center" vertical="center"/>
      <protection locked="0"/>
    </xf>
    <xf numFmtId="14" fontId="72" fillId="51" borderId="208" xfId="116" applyNumberFormat="1" applyFont="1" applyFill="1" applyBorder="1" applyAlignment="1" applyProtection="1">
      <alignment horizontal="center" vertical="center"/>
      <protection locked="0"/>
    </xf>
    <xf numFmtId="14" fontId="72" fillId="51" borderId="65" xfId="116" applyNumberFormat="1" applyFont="1" applyFill="1" applyBorder="1" applyAlignment="1" applyProtection="1">
      <alignment horizontal="center" vertical="center"/>
      <protection locked="0"/>
    </xf>
    <xf numFmtId="0" fontId="72" fillId="61" borderId="216" xfId="116" applyFont="1" applyFill="1" applyBorder="1" applyAlignment="1" applyProtection="1">
      <alignment horizontal="center" vertical="center"/>
      <protection locked="0"/>
    </xf>
    <xf numFmtId="0" fontId="72" fillId="61" borderId="217" xfId="116" applyFont="1" applyFill="1" applyBorder="1" applyAlignment="1" applyProtection="1">
      <alignment horizontal="center" vertical="center"/>
      <protection locked="0"/>
    </xf>
  </cellXfs>
  <cellStyles count="119">
    <cellStyle name="20% - Énfasis1 2" xfId="2"/>
    <cellStyle name="20% - Énfasis1 3" xfId="3"/>
    <cellStyle name="20% - Énfasis2 2" xfId="4"/>
    <cellStyle name="20% - Énfasis2 3" xfId="5"/>
    <cellStyle name="20% - Énfasis3 2" xfId="6"/>
    <cellStyle name="20% - Énfasis3 3" xfId="7"/>
    <cellStyle name="20% - Énfasis4 2" xfId="8"/>
    <cellStyle name="20% - Énfasis4 3" xfId="9"/>
    <cellStyle name="20% - Énfasis5 2" xfId="10"/>
    <cellStyle name="20% - Énfasis5 3" xfId="11"/>
    <cellStyle name="20% - Énfasis6 2" xfId="12"/>
    <cellStyle name="20% - Énfasis6 3" xfId="13"/>
    <cellStyle name="40% - Énfasis1 2" xfId="14"/>
    <cellStyle name="40% - Énfasis1 3" xfId="15"/>
    <cellStyle name="40% - Énfasis2 2" xfId="16"/>
    <cellStyle name="40% - Énfasis2 3" xfId="17"/>
    <cellStyle name="40% - Énfasis3 2" xfId="18"/>
    <cellStyle name="40% - Énfasis3 3" xfId="19"/>
    <cellStyle name="40% - Énfasis4 2" xfId="20"/>
    <cellStyle name="40% - Énfasis4 3" xfId="21"/>
    <cellStyle name="40% - Énfasis5 2" xfId="22"/>
    <cellStyle name="40% - Énfasis5 3" xfId="23"/>
    <cellStyle name="40% - Énfasis6 2" xfId="24"/>
    <cellStyle name="40% - Énfasis6 3" xfId="25"/>
    <cellStyle name="60% - Énfasis1 2" xfId="26"/>
    <cellStyle name="60% - Énfasis1 3" xfId="27"/>
    <cellStyle name="60% - Énfasis2 2" xfId="28"/>
    <cellStyle name="60% - Énfasis2 3" xfId="29"/>
    <cellStyle name="60% - Énfasis3 2" xfId="30"/>
    <cellStyle name="60% - Énfasis3 3" xfId="31"/>
    <cellStyle name="60% - Énfasis4 2" xfId="32"/>
    <cellStyle name="60% - Énfasis4 3" xfId="33"/>
    <cellStyle name="60% - Énfasis5 2" xfId="34"/>
    <cellStyle name="60% - Énfasis5 3" xfId="35"/>
    <cellStyle name="60% - Énfasis6 2" xfId="36"/>
    <cellStyle name="60% - Énfasis6 3" xfId="37"/>
    <cellStyle name="Buena 2" xfId="38"/>
    <cellStyle name="Buena 3" xfId="39"/>
    <cellStyle name="Cálculo 2" xfId="40"/>
    <cellStyle name="Cálculo 3" xfId="41"/>
    <cellStyle name="Celda de comprobación" xfId="115" builtinId="23"/>
    <cellStyle name="Celda de comprobación 2" xfId="42"/>
    <cellStyle name="Celda de comprobación 3" xfId="43"/>
    <cellStyle name="Celda vinculada 2" xfId="44"/>
    <cellStyle name="Encabezado 1" xfId="114" builtinId="16"/>
    <cellStyle name="Encabezado 4 2" xfId="45"/>
    <cellStyle name="Énfasis1 2" xfId="46"/>
    <cellStyle name="Énfasis1 3" xfId="47"/>
    <cellStyle name="Énfasis2 2" xfId="48"/>
    <cellStyle name="Énfasis2 3" xfId="49"/>
    <cellStyle name="Énfasis3 2" xfId="50"/>
    <cellStyle name="Énfasis3 3" xfId="51"/>
    <cellStyle name="Énfasis4 2" xfId="52"/>
    <cellStyle name="Énfasis4 3" xfId="53"/>
    <cellStyle name="Énfasis5 2" xfId="54"/>
    <cellStyle name="Énfasis5 3" xfId="55"/>
    <cellStyle name="Énfasis6 2" xfId="56"/>
    <cellStyle name="Énfasis6 3" xfId="57"/>
    <cellStyle name="Entrada 2" xfId="58"/>
    <cellStyle name="Entrada 3" xfId="59"/>
    <cellStyle name="Euro" xfId="60"/>
    <cellStyle name="Excel Built-in Normal" xfId="111"/>
    <cellStyle name="Incorrecto 2" xfId="61"/>
    <cellStyle name="Incorrecto 3" xfId="62"/>
    <cellStyle name="Millares 2" xfId="63"/>
    <cellStyle name="Moneda 2" xfId="64"/>
    <cellStyle name="Neutral 2" xfId="65"/>
    <cellStyle name="Neutral 3" xfId="66"/>
    <cellStyle name="Nor}al" xfId="67"/>
    <cellStyle name="Normal" xfId="0" builtinId="0"/>
    <cellStyle name="Normal 10" xfId="116"/>
    <cellStyle name="Normal 11" xfId="117"/>
    <cellStyle name="Normal 2" xfId="68"/>
    <cellStyle name="Normal 2 2" xfId="69"/>
    <cellStyle name="Normal 2 3" xfId="1"/>
    <cellStyle name="Normal 2 4" xfId="112"/>
    <cellStyle name="Normal 3" xfId="70"/>
    <cellStyle name="Normal 3 2" xfId="71"/>
    <cellStyle name="Normal 3 3" xfId="72"/>
    <cellStyle name="Normal 4" xfId="73"/>
    <cellStyle name="Normal 4 2" xfId="74"/>
    <cellStyle name="Normal 4 3" xfId="75"/>
    <cellStyle name="Normal 5" xfId="76"/>
    <cellStyle name="Normal 6" xfId="77"/>
    <cellStyle name="Normal 6 2" xfId="78"/>
    <cellStyle name="Normal 7" xfId="79"/>
    <cellStyle name="Normal 8" xfId="110"/>
    <cellStyle name="Normal 9" xfId="113"/>
    <cellStyle name="Notas 2" xfId="80"/>
    <cellStyle name="Notas 3" xfId="81"/>
    <cellStyle name="Porcentaje" xfId="118" builtinId="5"/>
    <cellStyle name="Porcentaje 2" xfId="82"/>
    <cellStyle name="Porcentaje 2 2" xfId="83"/>
    <cellStyle name="Porcentaje 2 3" xfId="84"/>
    <cellStyle name="Porcentaje 2 3 2" xfId="85"/>
    <cellStyle name="Porcentaje 2 3 3" xfId="86"/>
    <cellStyle name="Porcentaje 2 4" xfId="87"/>
    <cellStyle name="Porcentaje 2 5" xfId="88"/>
    <cellStyle name="Porcentaje 2 6" xfId="89"/>
    <cellStyle name="Porcentaje 2 7" xfId="90"/>
    <cellStyle name="Porcentaje 3" xfId="91"/>
    <cellStyle name="Porcentaje 4" xfId="92"/>
    <cellStyle name="Porcentual 2" xfId="93"/>
    <cellStyle name="Salida 2" xfId="94"/>
    <cellStyle name="Salida 3" xfId="95"/>
    <cellStyle name="Sin nombre1" xfId="96"/>
    <cellStyle name="Sin nombre1 2" xfId="97"/>
    <cellStyle name="Sin nombre2" xfId="98"/>
    <cellStyle name="Sin nombre2 2" xfId="99"/>
    <cellStyle name="Sin nombre3" xfId="100"/>
    <cellStyle name="Sin nombre3 2" xfId="101"/>
    <cellStyle name="Texto de advertencia 2" xfId="102"/>
    <cellStyle name="Texto explicativo 2" xfId="103"/>
    <cellStyle name="Título 1 2" xfId="104"/>
    <cellStyle name="Título 2 2" xfId="105"/>
    <cellStyle name="Título 3 2" xfId="106"/>
    <cellStyle name="Título 4" xfId="107"/>
    <cellStyle name="Título 5" xfId="108"/>
    <cellStyle name="Total 2" xfId="109"/>
  </cellStyles>
  <dxfs count="1447">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rgb="FF00B0F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rgb="FF92D050"/>
        </patternFill>
      </fill>
    </dxf>
    <dxf>
      <fill>
        <patternFill>
          <bgColor theme="9" tint="0.39994506668294322"/>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7" tint="0.39994506668294322"/>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1"/>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F0"/>
        </patternFill>
      </fill>
    </dxf>
    <dxf>
      <fill>
        <patternFill>
          <bgColor rgb="FF0070C0"/>
        </patternFill>
      </fill>
    </dxf>
    <dxf>
      <fill>
        <patternFill>
          <bgColor rgb="FFFF0000"/>
        </patternFill>
      </fill>
    </dxf>
    <dxf>
      <fill>
        <patternFill>
          <bgColor rgb="FF00B0F0"/>
        </patternFill>
      </fill>
    </dxf>
    <dxf>
      <fill>
        <patternFill>
          <bgColor rgb="FF0070C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7" tint="0.39994506668294322"/>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1"/>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1"/>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00B0F0"/>
        </patternFill>
      </fill>
    </dxf>
    <dxf>
      <fill>
        <patternFill>
          <bgColor rgb="FF0070C0"/>
        </patternFill>
      </fill>
    </dxf>
    <dxf>
      <fill>
        <patternFill>
          <bgColor rgb="FF92D050"/>
        </patternFill>
      </fill>
    </dxf>
    <dxf>
      <fill>
        <patternFill>
          <bgColor rgb="FFFF0000"/>
        </patternFill>
      </fill>
    </dxf>
    <dxf>
      <fill>
        <patternFill>
          <bgColor rgb="FF92D05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9" tint="-0.24994659260841701"/>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00B0F0"/>
        </patternFill>
      </fill>
    </dxf>
    <dxf>
      <fill>
        <patternFill>
          <bgColor theme="1"/>
        </patternFill>
      </fill>
    </dxf>
    <dxf>
      <fill>
        <patternFill>
          <bgColor theme="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numFmt numFmtId="13" formatCode="0%"/>
      <fill>
        <patternFill>
          <bgColor rgb="FF92D050"/>
        </patternFill>
      </fill>
    </dxf>
    <dxf>
      <numFmt numFmtId="13" formatCode="0%"/>
      <fill>
        <patternFill>
          <bgColor rgb="FF00B050"/>
        </patternFill>
      </fill>
    </dxf>
    <dxf>
      <numFmt numFmtId="13" formatCode="0%"/>
      <fill>
        <patternFill>
          <bgColor rgb="FFFFFF00"/>
        </patternFill>
      </fill>
    </dxf>
    <dxf>
      <numFmt numFmtId="13" formatCode="0%"/>
      <fill>
        <patternFill>
          <bgColor theme="9" tint="-0.24994659260841701"/>
        </patternFill>
      </fill>
    </dxf>
    <dxf>
      <numFmt numFmtId="13" formatCode="0%"/>
      <fill>
        <patternFill>
          <bgColor rgb="FFFF0000"/>
        </patternFill>
      </fill>
    </dxf>
    <dxf>
      <fill>
        <patternFill>
          <bgColor rgb="FFFFFF00"/>
        </patternFill>
      </fill>
    </dxf>
    <dxf>
      <fill>
        <patternFill>
          <bgColor theme="9" tint="-0.24994659260841701"/>
        </patternFill>
      </fill>
    </dxf>
    <dxf>
      <fill>
        <patternFill>
          <bgColor rgb="FFFF0000"/>
        </patternFill>
      </fill>
    </dxf>
    <dxf>
      <numFmt numFmtId="13" formatCode="0%"/>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FF000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theme="8" tint="0.39994506668294322"/>
        </patternFill>
      </fill>
    </dxf>
    <dxf>
      <fill>
        <patternFill>
          <bgColor rgb="FF92D050"/>
        </patternFill>
      </fill>
    </dxf>
    <dxf>
      <fill>
        <patternFill>
          <bgColor theme="9" tint="0.39994506668294322"/>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13" formatCode="0%"/>
    </dxf>
    <dxf>
      <numFmt numFmtId="13" formatCode="0%"/>
    </dxf>
    <dxf>
      <fill>
        <patternFill>
          <bgColor rgb="FF00B050"/>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F0"/>
        </patternFill>
      </fill>
    </dxf>
    <dxf>
      <fill>
        <patternFill>
          <bgColor rgb="FF00B0F0"/>
        </patternFill>
      </fill>
    </dxf>
    <dxf>
      <fill>
        <patternFill>
          <bgColor rgb="FF92D050"/>
        </patternFill>
      </fill>
    </dxf>
  </dxfs>
  <tableStyles count="0" defaultTableStyle="TableStyleMedium2" defaultPivotStyle="PivotStyleLight16"/>
  <colors>
    <mruColors>
      <color rgb="FF0066CC"/>
      <color rgb="FF0066FF"/>
      <color rgb="FF3333FF"/>
      <color rgb="FFCADCF2"/>
      <color rgb="FF70FC81"/>
      <color rgb="FFD7F666"/>
      <color rgb="FFE7F567"/>
      <color rgb="FF0099FF"/>
      <color rgb="FF244062"/>
      <color rgb="FF3CFE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sv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2.png"/><Relationship Id="rId5" Type="http://schemas.openxmlformats.org/officeDocument/2006/relationships/image" Target="../media/image7.png"/><Relationship Id="rId10" Type="http://schemas.openxmlformats.org/officeDocument/2006/relationships/image" Target="../media/image1.png"/><Relationship Id="rId4" Type="http://schemas.openxmlformats.org/officeDocument/2006/relationships/image" Target="../media/image6.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568539</xdr:colOff>
      <xdr:row>1</xdr:row>
      <xdr:rowOff>168579</xdr:rowOff>
    </xdr:from>
    <xdr:to>
      <xdr:col>5</xdr:col>
      <xdr:colOff>349251</xdr:colOff>
      <xdr:row>3</xdr:row>
      <xdr:rowOff>329784</xdr:rowOff>
    </xdr:to>
    <xdr:pic>
      <xdr:nvPicPr>
        <xdr:cNvPr id="3" name="image00.png">
          <a:extLst>
            <a:ext uri="{FF2B5EF4-FFF2-40B4-BE49-F238E27FC236}">
              <a16:creationId xmlns:a16="http://schemas.microsoft.com/office/drawing/2014/main" id="{00000000-0008-0000-0000-0000030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706" y="337912"/>
          <a:ext cx="2669962" cy="923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18</xdr:col>
      <xdr:colOff>470958</xdr:colOff>
      <xdr:row>1</xdr:row>
      <xdr:rowOff>105834</xdr:rowOff>
    </xdr:from>
    <xdr:to>
      <xdr:col>20</xdr:col>
      <xdr:colOff>169333</xdr:colOff>
      <xdr:row>3</xdr:row>
      <xdr:rowOff>304392</xdr:rowOff>
    </xdr:to>
    <xdr:pic>
      <xdr:nvPicPr>
        <xdr:cNvPr id="4" name="image01.png">
          <a:extLst>
            <a:ext uri="{FF2B5EF4-FFF2-40B4-BE49-F238E27FC236}">
              <a16:creationId xmlns:a16="http://schemas.microsoft.com/office/drawing/2014/main" id="{00000000-0008-0000-0000-000004000000}"/>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65125" y="275167"/>
          <a:ext cx="1222375" cy="960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41</xdr:row>
      <xdr:rowOff>9525</xdr:rowOff>
    </xdr:from>
    <xdr:to>
      <xdr:col>10</xdr:col>
      <xdr:colOff>466725</xdr:colOff>
      <xdr:row>48</xdr:row>
      <xdr:rowOff>123825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28254" t="12557" r="24428" b="72886"/>
        <a:stretch/>
      </xdr:blipFill>
      <xdr:spPr>
        <a:xfrm>
          <a:off x="257175" y="6000750"/>
          <a:ext cx="7210425" cy="124777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142875</xdr:colOff>
      <xdr:row>49</xdr:row>
      <xdr:rowOff>152400</xdr:rowOff>
    </xdr:from>
    <xdr:to>
      <xdr:col>10</xdr:col>
      <xdr:colOff>457200</xdr:colOff>
      <xdr:row>93</xdr:row>
      <xdr:rowOff>9525</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316" t="11446" r="25678" b="7099"/>
        <a:stretch/>
      </xdr:blipFill>
      <xdr:spPr>
        <a:xfrm>
          <a:off x="285750" y="7439025"/>
          <a:ext cx="7172325" cy="6981825"/>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161925</xdr:colOff>
      <xdr:row>94</xdr:row>
      <xdr:rowOff>38100</xdr:rowOff>
    </xdr:from>
    <xdr:to>
      <xdr:col>10</xdr:col>
      <xdr:colOff>465314</xdr:colOff>
      <xdr:row>97</xdr:row>
      <xdr:rowOff>85725</xdr:rowOff>
    </xdr:to>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3"/>
        <a:srcRect l="37065" t="47196" r="35452" b="49165"/>
        <a:stretch/>
      </xdr:blipFill>
      <xdr:spPr>
        <a:xfrm>
          <a:off x="304800" y="14611350"/>
          <a:ext cx="7161389" cy="533400"/>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152399</xdr:colOff>
      <xdr:row>99</xdr:row>
      <xdr:rowOff>19050</xdr:rowOff>
    </xdr:from>
    <xdr:to>
      <xdr:col>10</xdr:col>
      <xdr:colOff>428624</xdr:colOff>
      <xdr:row>144</xdr:row>
      <xdr:rowOff>28817</xdr:rowOff>
    </xdr:to>
    <xdr:pic>
      <xdr:nvPicPr>
        <xdr:cNvPr id="6" name="5 Imagen">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4"/>
        <a:srcRect l="36825" t="13001" r="35512" b="31436"/>
        <a:stretch/>
      </xdr:blipFill>
      <xdr:spPr>
        <a:xfrm>
          <a:off x="295274" y="15401925"/>
          <a:ext cx="7134225" cy="7296392"/>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133349</xdr:colOff>
      <xdr:row>159</xdr:row>
      <xdr:rowOff>123824</xdr:rowOff>
    </xdr:from>
    <xdr:to>
      <xdr:col>10</xdr:col>
      <xdr:colOff>333375</xdr:colOff>
      <xdr:row>202</xdr:row>
      <xdr:rowOff>106866</xdr:rowOff>
    </xdr:to>
    <xdr:pic>
      <xdr:nvPicPr>
        <xdr:cNvPr id="7" name="6 Imagen">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5"/>
        <a:srcRect l="36505" t="22781" r="34367" b="26258"/>
        <a:stretch/>
      </xdr:blipFill>
      <xdr:spPr>
        <a:xfrm>
          <a:off x="133349" y="25222199"/>
          <a:ext cx="7058026" cy="6945817"/>
        </a:xfrm>
        <a:prstGeom prst="rect">
          <a:avLst/>
        </a:prstGeom>
      </xdr:spPr>
    </xdr:pic>
    <xdr:clientData/>
  </xdr:twoCellAnchor>
  <xdr:twoCellAnchor editAs="oneCell">
    <xdr:from>
      <xdr:col>1</xdr:col>
      <xdr:colOff>171450</xdr:colOff>
      <xdr:row>145</xdr:row>
      <xdr:rowOff>66675</xdr:rowOff>
    </xdr:from>
    <xdr:to>
      <xdr:col>10</xdr:col>
      <xdr:colOff>450970</xdr:colOff>
      <xdr:row>155</xdr:row>
      <xdr:rowOff>85724</xdr:rowOff>
    </xdr:to>
    <xdr:pic>
      <xdr:nvPicPr>
        <xdr:cNvPr id="8" name="7 Imagen">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5"/>
        <a:srcRect l="37081" t="10335" r="35439" b="78331"/>
        <a:stretch/>
      </xdr:blipFill>
      <xdr:spPr>
        <a:xfrm>
          <a:off x="171450" y="22898100"/>
          <a:ext cx="7137520" cy="163829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57150</xdr:colOff>
      <xdr:row>202</xdr:row>
      <xdr:rowOff>57150</xdr:rowOff>
    </xdr:from>
    <xdr:to>
      <xdr:col>10</xdr:col>
      <xdr:colOff>454609</xdr:colOff>
      <xdr:row>229</xdr:row>
      <xdr:rowOff>104775</xdr:rowOff>
    </xdr:to>
    <xdr:pic>
      <xdr:nvPicPr>
        <xdr:cNvPr id="9" name="8 Imagen">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6"/>
        <a:srcRect l="36192" t="49784" r="33742" b="17656"/>
        <a:stretch/>
      </xdr:blipFill>
      <xdr:spPr>
        <a:xfrm>
          <a:off x="57150" y="32118300"/>
          <a:ext cx="7255459" cy="4419600"/>
        </a:xfrm>
        <a:prstGeom prst="rect">
          <a:avLst/>
        </a:prstGeom>
      </xdr:spPr>
    </xdr:pic>
    <xdr:clientData/>
  </xdr:twoCellAnchor>
  <xdr:twoCellAnchor editAs="oneCell">
    <xdr:from>
      <xdr:col>1</xdr:col>
      <xdr:colOff>161925</xdr:colOff>
      <xdr:row>6</xdr:row>
      <xdr:rowOff>0</xdr:rowOff>
    </xdr:from>
    <xdr:to>
      <xdr:col>12</xdr:col>
      <xdr:colOff>514350</xdr:colOff>
      <xdr:row>37</xdr:row>
      <xdr:rowOff>133350</xdr:rowOff>
    </xdr:to>
    <xdr:pic>
      <xdr:nvPicPr>
        <xdr:cNvPr id="10" name="Gráfico 13">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257175" y="1447800"/>
          <a:ext cx="8734425" cy="5153025"/>
        </a:xfrm>
        <a:prstGeom prst="rect">
          <a:avLst/>
        </a:prstGeom>
      </xdr:spPr>
    </xdr:pic>
    <xdr:clientData/>
  </xdr:twoCellAnchor>
  <xdr:twoCellAnchor>
    <xdr:from>
      <xdr:col>14</xdr:col>
      <xdr:colOff>390526</xdr:colOff>
      <xdr:row>5</xdr:row>
      <xdr:rowOff>104775</xdr:rowOff>
    </xdr:from>
    <xdr:to>
      <xdr:col>20</xdr:col>
      <xdr:colOff>329990</xdr:colOff>
      <xdr:row>38</xdr:row>
      <xdr:rowOff>66675</xdr:rowOff>
    </xdr:to>
    <xdr:pic>
      <xdr:nvPicPr>
        <xdr:cNvPr id="11" name="Imagen 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35982" t="6638" r="36864" b="9476"/>
        <a:stretch>
          <a:fillRect/>
        </a:stretch>
      </xdr:blipFill>
      <xdr:spPr bwMode="auto">
        <a:xfrm>
          <a:off x="9925051" y="266700"/>
          <a:ext cx="3997114" cy="530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295275</xdr:colOff>
      <xdr:row>1</xdr:row>
      <xdr:rowOff>67129</xdr:rowOff>
    </xdr:from>
    <xdr:to>
      <xdr:col>4</xdr:col>
      <xdr:colOff>419100</xdr:colOff>
      <xdr:row>3</xdr:row>
      <xdr:rowOff>267573</xdr:rowOff>
    </xdr:to>
    <xdr:pic>
      <xdr:nvPicPr>
        <xdr:cNvPr id="12" name="image00.png">
          <a:extLst>
            <a:ext uri="{FF2B5EF4-FFF2-40B4-BE49-F238E27FC236}">
              <a16:creationId xmlns:a16="http://schemas.microsoft.com/office/drawing/2014/main" id="{00000000-0008-0000-0100-00000C000000}"/>
            </a:ext>
          </a:extLst>
        </xdr:cNvPr>
        <xdr:cNvPicPr preferRelativeResize="0">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38150" y="238579"/>
          <a:ext cx="2409825" cy="867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212725</xdr:colOff>
      <xdr:row>1</xdr:row>
      <xdr:rowOff>47029</xdr:rowOff>
    </xdr:from>
    <xdr:to>
      <xdr:col>18</xdr:col>
      <xdr:colOff>628650</xdr:colOff>
      <xdr:row>3</xdr:row>
      <xdr:rowOff>272375</xdr:rowOff>
    </xdr:to>
    <xdr:pic>
      <xdr:nvPicPr>
        <xdr:cNvPr id="13" name="image01.png">
          <a:extLst>
            <a:ext uri="{FF2B5EF4-FFF2-40B4-BE49-F238E27FC236}">
              <a16:creationId xmlns:a16="http://schemas.microsoft.com/office/drawing/2014/main" id="{00000000-0008-0000-0100-00000D000000}"/>
            </a:ext>
          </a:extLst>
        </xdr:cNvPr>
        <xdr:cNvPicPr preferRelativeResize="0">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52250" y="161329"/>
          <a:ext cx="1092200" cy="892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34</xdr:row>
      <xdr:rowOff>84666</xdr:rowOff>
    </xdr:from>
    <xdr:to>
      <xdr:col>4</xdr:col>
      <xdr:colOff>2458358</xdr:colOff>
      <xdr:row>60</xdr:row>
      <xdr:rowOff>159214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30250" y="5757333"/>
          <a:ext cx="6593417" cy="4752381"/>
        </a:xfrm>
        <a:prstGeom prst="rect">
          <a:avLst/>
        </a:prstGeom>
      </xdr:spPr>
    </xdr:pic>
    <xdr:clientData/>
  </xdr:twoCellAnchor>
  <xdr:twoCellAnchor editAs="oneCell">
    <xdr:from>
      <xdr:col>2</xdr:col>
      <xdr:colOff>615043</xdr:colOff>
      <xdr:row>1</xdr:row>
      <xdr:rowOff>226333</xdr:rowOff>
    </xdr:from>
    <xdr:to>
      <xdr:col>2</xdr:col>
      <xdr:colOff>3339193</xdr:colOff>
      <xdr:row>3</xdr:row>
      <xdr:rowOff>292239</xdr:rowOff>
    </xdr:to>
    <xdr:pic>
      <xdr:nvPicPr>
        <xdr:cNvPr id="3" name="image00.png">
          <a:extLst>
            <a:ext uri="{FF2B5EF4-FFF2-40B4-BE49-F238E27FC236}">
              <a16:creationId xmlns:a16="http://schemas.microsoft.com/office/drawing/2014/main" id="{00000000-0008-0000-0200-000003000000}"/>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6543" y="362404"/>
          <a:ext cx="2724150" cy="991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18</xdr:col>
      <xdr:colOff>278039</xdr:colOff>
      <xdr:row>1</xdr:row>
      <xdr:rowOff>109622</xdr:rowOff>
    </xdr:from>
    <xdr:to>
      <xdr:col>22</xdr:col>
      <xdr:colOff>151039</xdr:colOff>
      <xdr:row>3</xdr:row>
      <xdr:rowOff>367394</xdr:rowOff>
    </xdr:to>
    <xdr:pic>
      <xdr:nvPicPr>
        <xdr:cNvPr id="4" name="image01.png">
          <a:extLst>
            <a:ext uri="{FF2B5EF4-FFF2-40B4-BE49-F238E27FC236}">
              <a16:creationId xmlns:a16="http://schemas.microsoft.com/office/drawing/2014/main" id="{00000000-0008-0000-0200-000004000000}"/>
            </a:ext>
          </a:extLst>
        </xdr:cNvPr>
        <xdr:cNvPicPr preferRelativeResize="0">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21896" y="245693"/>
          <a:ext cx="1451429" cy="1183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502012</xdr:colOff>
      <xdr:row>1</xdr:row>
      <xdr:rowOff>133804</xdr:rowOff>
    </xdr:from>
    <xdr:to>
      <xdr:col>3</xdr:col>
      <xdr:colOff>1895982</xdr:colOff>
      <xdr:row>3</xdr:row>
      <xdr:rowOff>385986</xdr:rowOff>
    </xdr:to>
    <xdr:pic>
      <xdr:nvPicPr>
        <xdr:cNvPr id="2" name="image00.png">
          <a:extLst>
            <a:ext uri="{FF2B5EF4-FFF2-40B4-BE49-F238E27FC236}">
              <a16:creationId xmlns:a16="http://schemas.microsoft.com/office/drawing/2014/main" id="{00000000-0008-0000-0300-000002000000}"/>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869" y="337911"/>
          <a:ext cx="3981553" cy="1204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13</xdr:col>
      <xdr:colOff>596447</xdr:colOff>
      <xdr:row>1</xdr:row>
      <xdr:rowOff>36287</xdr:rowOff>
    </xdr:from>
    <xdr:to>
      <xdr:col>15</xdr:col>
      <xdr:colOff>100912</xdr:colOff>
      <xdr:row>3</xdr:row>
      <xdr:rowOff>334284</xdr:rowOff>
    </xdr:to>
    <xdr:pic>
      <xdr:nvPicPr>
        <xdr:cNvPr id="14" name="image01.png">
          <a:extLst>
            <a:ext uri="{FF2B5EF4-FFF2-40B4-BE49-F238E27FC236}">
              <a16:creationId xmlns:a16="http://schemas.microsoft.com/office/drawing/2014/main" id="{00000000-0008-0000-0300-00000E000000}"/>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35268" y="185966"/>
          <a:ext cx="1817677" cy="1250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6</xdr:col>
      <xdr:colOff>525695</xdr:colOff>
      <xdr:row>3</xdr:row>
      <xdr:rowOff>499714</xdr:rowOff>
    </xdr:from>
    <xdr:to>
      <xdr:col>8</xdr:col>
      <xdr:colOff>97631</xdr:colOff>
      <xdr:row>6</xdr:row>
      <xdr:rowOff>285111</xdr:rowOff>
    </xdr:to>
    <xdr:sp macro="" textlink="">
      <xdr:nvSpPr>
        <xdr:cNvPr id="4" name="Llamada con línea 3 3">
          <a:extLst>
            <a:ext uri="{FF2B5EF4-FFF2-40B4-BE49-F238E27FC236}">
              <a16:creationId xmlns:a16="http://schemas.microsoft.com/office/drawing/2014/main" id="{00000000-0008-0000-0800-000004000000}"/>
            </a:ext>
          </a:extLst>
        </xdr:cNvPr>
        <xdr:cNvSpPr/>
      </xdr:nvSpPr>
      <xdr:spPr>
        <a:xfrm>
          <a:off x="9038664" y="2285652"/>
          <a:ext cx="5453623" cy="1535615"/>
        </a:xfrm>
        <a:prstGeom prst="borderCallout3">
          <a:avLst>
            <a:gd name="adj1" fmla="val 18750"/>
            <a:gd name="adj2" fmla="val -8333"/>
            <a:gd name="adj3" fmla="val 18750"/>
            <a:gd name="adj4" fmla="val -16667"/>
            <a:gd name="adj5" fmla="val 100000"/>
            <a:gd name="adj6" fmla="val -16667"/>
            <a:gd name="adj7" fmla="val 99873"/>
            <a:gd name="adj8" fmla="val -83809"/>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2">
                  <a:lumMod val="75000"/>
                </a:schemeClr>
              </a:solidFill>
            </a:rPr>
            <a:t>La</a:t>
          </a:r>
          <a:r>
            <a:rPr lang="es-CO" sz="1400" baseline="0">
              <a:solidFill>
                <a:schemeClr val="tx2">
                  <a:lumMod val="75000"/>
                </a:schemeClr>
              </a:solidFill>
            </a:rPr>
            <a:t> actividad se realiza </a:t>
          </a:r>
          <a:r>
            <a:rPr lang="es-CO" sz="1400" b="1" baseline="0">
              <a:solidFill>
                <a:schemeClr val="tx2">
                  <a:lumMod val="75000"/>
                </a:schemeClr>
              </a:solidFill>
            </a:rPr>
            <a:t>120 </a:t>
          </a:r>
          <a:r>
            <a:rPr lang="es-CO" sz="1400" baseline="0">
              <a:solidFill>
                <a:schemeClr val="tx2">
                  <a:lumMod val="75000"/>
                </a:schemeClr>
              </a:solidFill>
            </a:rPr>
            <a:t>veces al año, la probabilidad de ocurrencia del riesgo es </a:t>
          </a:r>
          <a:r>
            <a:rPr lang="es-CO" sz="1800" b="1" baseline="0">
              <a:solidFill>
                <a:schemeClr val="tx2">
                  <a:lumMod val="75000"/>
                </a:schemeClr>
              </a:solidFill>
            </a:rPr>
            <a:t>Media</a:t>
          </a:r>
          <a:endParaRPr lang="es-CO" sz="1800" b="1">
            <a:solidFill>
              <a:schemeClr val="tx2">
                <a:lumMod val="75000"/>
              </a:schemeClr>
            </a:solidFill>
          </a:endParaRPr>
        </a:p>
      </xdr:txBody>
    </xdr:sp>
    <xdr:clientData/>
  </xdr:twoCellAnchor>
  <xdr:twoCellAnchor>
    <xdr:from>
      <xdr:col>6</xdr:col>
      <xdr:colOff>475689</xdr:colOff>
      <xdr:row>12</xdr:row>
      <xdr:rowOff>68709</xdr:rowOff>
    </xdr:from>
    <xdr:to>
      <xdr:col>8</xdr:col>
      <xdr:colOff>47625</xdr:colOff>
      <xdr:row>14</xdr:row>
      <xdr:rowOff>437512</xdr:rowOff>
    </xdr:to>
    <xdr:sp macro="" textlink="">
      <xdr:nvSpPr>
        <xdr:cNvPr id="5" name="Llamada con línea 3 4">
          <a:extLst>
            <a:ext uri="{FF2B5EF4-FFF2-40B4-BE49-F238E27FC236}">
              <a16:creationId xmlns:a16="http://schemas.microsoft.com/office/drawing/2014/main" id="{00000000-0008-0000-0800-000005000000}"/>
            </a:ext>
          </a:extLst>
        </xdr:cNvPr>
        <xdr:cNvSpPr/>
      </xdr:nvSpPr>
      <xdr:spPr>
        <a:xfrm>
          <a:off x="8988658" y="6724303"/>
          <a:ext cx="5453623" cy="1535615"/>
        </a:xfrm>
        <a:prstGeom prst="borderCallout3">
          <a:avLst>
            <a:gd name="adj1" fmla="val 18750"/>
            <a:gd name="adj2" fmla="val -8333"/>
            <a:gd name="adj3" fmla="val 18750"/>
            <a:gd name="adj4" fmla="val -16667"/>
            <a:gd name="adj5" fmla="val 100000"/>
            <a:gd name="adj6" fmla="val -16667"/>
            <a:gd name="adj7" fmla="val 99873"/>
            <a:gd name="adj8" fmla="val -83809"/>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0800000" scaled="1"/>
          <a:tileRect/>
        </a:grad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2">
                  <a:lumMod val="75000"/>
                </a:schemeClr>
              </a:solidFill>
            </a:rPr>
            <a:t>La</a:t>
          </a:r>
          <a:r>
            <a:rPr lang="es-CO" sz="1400" baseline="0">
              <a:solidFill>
                <a:schemeClr val="tx2">
                  <a:lumMod val="75000"/>
                </a:schemeClr>
              </a:solidFill>
            </a:rPr>
            <a:t> afectación se calcula en 500 SMLMV, el impacto del riesgo es </a:t>
          </a:r>
          <a:r>
            <a:rPr lang="es-CO" sz="1800" b="1" baseline="0">
              <a:solidFill>
                <a:schemeClr val="tx2">
                  <a:lumMod val="75000"/>
                </a:schemeClr>
              </a:solidFill>
            </a:rPr>
            <a:t>Mayor</a:t>
          </a:r>
          <a:endParaRPr lang="es-CO" sz="1800" b="1">
            <a:solidFill>
              <a:schemeClr val="tx2">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2307545</xdr:colOff>
      <xdr:row>25</xdr:row>
      <xdr:rowOff>19960</xdr:rowOff>
    </xdr:from>
    <xdr:to>
      <xdr:col>4</xdr:col>
      <xdr:colOff>521378</xdr:colOff>
      <xdr:row>28</xdr:row>
      <xdr:rowOff>46716</xdr:rowOff>
    </xdr:to>
    <xdr:sp macro="" textlink="">
      <xdr:nvSpPr>
        <xdr:cNvPr id="5" name="Llamada ovalada 4">
          <a:extLst>
            <a:ext uri="{FF2B5EF4-FFF2-40B4-BE49-F238E27FC236}">
              <a16:creationId xmlns:a16="http://schemas.microsoft.com/office/drawing/2014/main" id="{00000000-0008-0000-0900-000005000000}"/>
            </a:ext>
          </a:extLst>
        </xdr:cNvPr>
        <xdr:cNvSpPr/>
      </xdr:nvSpPr>
      <xdr:spPr>
        <a:xfrm rot="20999280" flipH="1">
          <a:off x="5079320" y="8268610"/>
          <a:ext cx="1442808" cy="922106"/>
        </a:xfrm>
        <a:prstGeom prst="wedgeEllipseCallout">
          <a:avLst/>
        </a:prstGeom>
        <a:gradFill flip="none" rotWithShape="1">
          <a:gsLst>
            <a:gs pos="0">
              <a:srgbClr val="0070C0">
                <a:shade val="30000"/>
                <a:satMod val="115000"/>
              </a:srgbClr>
            </a:gs>
            <a:gs pos="50000">
              <a:srgbClr val="0070C0">
                <a:shade val="67500"/>
                <a:satMod val="115000"/>
              </a:srgbClr>
            </a:gs>
            <a:gs pos="100000">
              <a:srgbClr val="0070C0">
                <a:shade val="100000"/>
                <a:satMod val="115000"/>
              </a:srgbClr>
            </a:gs>
          </a:gsLst>
          <a:lin ang="81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Nivel</a:t>
          </a:r>
          <a:r>
            <a:rPr lang="es-CO" sz="1100" baseline="0"/>
            <a:t> de impacto </a:t>
          </a:r>
        </a:p>
        <a:p>
          <a:pPr algn="ctr"/>
          <a:r>
            <a:rPr lang="es-CO" sz="1200" b="1" baseline="0"/>
            <a:t>MAYOR</a:t>
          </a:r>
          <a:endParaRPr lang="es-CO" sz="1200" b="1"/>
        </a:p>
      </xdr:txBody>
    </xdr:sp>
    <xdr:clientData/>
  </xdr:twoCellAnchor>
  <xdr:twoCellAnchor>
    <xdr:from>
      <xdr:col>11</xdr:col>
      <xdr:colOff>212725</xdr:colOff>
      <xdr:row>22</xdr:row>
      <xdr:rowOff>174625</xdr:rowOff>
    </xdr:from>
    <xdr:to>
      <xdr:col>11</xdr:col>
      <xdr:colOff>231775</xdr:colOff>
      <xdr:row>27</xdr:row>
      <xdr:rowOff>41276</xdr:rowOff>
    </xdr:to>
    <xdr:cxnSp macro="">
      <xdr:nvCxnSpPr>
        <xdr:cNvPr id="12" name="6 Conector recto de flecha">
          <a:extLst>
            <a:ext uri="{FF2B5EF4-FFF2-40B4-BE49-F238E27FC236}">
              <a16:creationId xmlns:a16="http://schemas.microsoft.com/office/drawing/2014/main" id="{00000000-0008-0000-0900-00000C000000}"/>
            </a:ext>
          </a:extLst>
        </xdr:cNvPr>
        <xdr:cNvCxnSpPr/>
      </xdr:nvCxnSpPr>
      <xdr:spPr>
        <a:xfrm flipV="1">
          <a:off x="10594975" y="7604125"/>
          <a:ext cx="19050" cy="1743076"/>
        </a:xfrm>
        <a:prstGeom prst="straightConnector1">
          <a:avLst/>
        </a:prstGeom>
        <a:ln w="571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542925</xdr:colOff>
      <xdr:row>29</xdr:row>
      <xdr:rowOff>139739</xdr:rowOff>
    </xdr:from>
    <xdr:to>
      <xdr:col>16</xdr:col>
      <xdr:colOff>342900</xdr:colOff>
      <xdr:row>29</xdr:row>
      <xdr:rowOff>149226</xdr:rowOff>
    </xdr:to>
    <xdr:cxnSp macro="">
      <xdr:nvCxnSpPr>
        <xdr:cNvPr id="13" name="5 Conector recto de flecha">
          <a:extLst>
            <a:ext uri="{FF2B5EF4-FFF2-40B4-BE49-F238E27FC236}">
              <a16:creationId xmlns:a16="http://schemas.microsoft.com/office/drawing/2014/main" id="{00000000-0008-0000-0900-00000D000000}"/>
            </a:ext>
          </a:extLst>
        </xdr:cNvPr>
        <xdr:cNvCxnSpPr/>
      </xdr:nvCxnSpPr>
      <xdr:spPr>
        <a:xfrm flipV="1">
          <a:off x="11315700" y="9855239"/>
          <a:ext cx="2847975" cy="9487"/>
        </a:xfrm>
        <a:prstGeom prst="straightConnector1">
          <a:avLst/>
        </a:prstGeom>
        <a:ln w="571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22</xdr:row>
      <xdr:rowOff>85725</xdr:rowOff>
    </xdr:from>
    <xdr:to>
      <xdr:col>16</xdr:col>
      <xdr:colOff>714375</xdr:colOff>
      <xdr:row>27</xdr:row>
      <xdr:rowOff>47625</xdr:rowOff>
    </xdr:to>
    <xdr:sp macro="" textlink="">
      <xdr:nvSpPr>
        <xdr:cNvPr id="14" name="Rectángulo redondeado 13">
          <a:extLst>
            <a:ext uri="{FF2B5EF4-FFF2-40B4-BE49-F238E27FC236}">
              <a16:creationId xmlns:a16="http://schemas.microsoft.com/office/drawing/2014/main" id="{00000000-0008-0000-0900-00000E000000}"/>
            </a:ext>
          </a:extLst>
        </xdr:cNvPr>
        <xdr:cNvSpPr/>
      </xdr:nvSpPr>
      <xdr:spPr>
        <a:xfrm>
          <a:off x="12592050" y="7515225"/>
          <a:ext cx="1943100" cy="1838325"/>
        </a:xfrm>
        <a:prstGeom prst="round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100" b="1">
              <a:solidFill>
                <a:srgbClr val="002060"/>
              </a:solidFill>
            </a:rPr>
            <a:t>Zona Aplicable para los riesgos de corrupción</a:t>
          </a:r>
          <a:r>
            <a:rPr lang="es-CO" sz="2100" b="1" baseline="0">
              <a:solidFill>
                <a:srgbClr val="002060"/>
              </a:solidFill>
            </a:rPr>
            <a:t> </a:t>
          </a:r>
          <a:r>
            <a:rPr lang="es-CO" sz="2100" b="1">
              <a:solidFill>
                <a:srgbClr val="002060"/>
              </a:solidFill>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184150</xdr:colOff>
      <xdr:row>19</xdr:row>
      <xdr:rowOff>234950</xdr:rowOff>
    </xdr:from>
    <xdr:to>
      <xdr:col>4</xdr:col>
      <xdr:colOff>203200</xdr:colOff>
      <xdr:row>23</xdr:row>
      <xdr:rowOff>625476</xdr:rowOff>
    </xdr:to>
    <xdr:cxnSp macro="">
      <xdr:nvCxnSpPr>
        <xdr:cNvPr id="4" name="3 Conector recto de flecha">
          <a:extLst>
            <a:ext uri="{FF2B5EF4-FFF2-40B4-BE49-F238E27FC236}">
              <a16:creationId xmlns:a16="http://schemas.microsoft.com/office/drawing/2014/main" id="{00000000-0008-0000-0B00-000004000000}"/>
            </a:ext>
          </a:extLst>
        </xdr:cNvPr>
        <xdr:cNvCxnSpPr/>
      </xdr:nvCxnSpPr>
      <xdr:spPr>
        <a:xfrm flipV="1">
          <a:off x="2533650" y="7569200"/>
          <a:ext cx="19050" cy="3756026"/>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495300</xdr:colOff>
      <xdr:row>25</xdr:row>
      <xdr:rowOff>222289</xdr:rowOff>
    </xdr:from>
    <xdr:to>
      <xdr:col>9</xdr:col>
      <xdr:colOff>962025</xdr:colOff>
      <xdr:row>25</xdr:row>
      <xdr:rowOff>231776</xdr:rowOff>
    </xdr:to>
    <xdr:cxnSp macro="">
      <xdr:nvCxnSpPr>
        <xdr:cNvPr id="5" name="4 Conector recto de flecha">
          <a:extLst>
            <a:ext uri="{FF2B5EF4-FFF2-40B4-BE49-F238E27FC236}">
              <a16:creationId xmlns:a16="http://schemas.microsoft.com/office/drawing/2014/main" id="{00000000-0008-0000-0B00-000005000000}"/>
            </a:ext>
          </a:extLst>
        </xdr:cNvPr>
        <xdr:cNvCxnSpPr/>
      </xdr:nvCxnSpPr>
      <xdr:spPr>
        <a:xfrm flipV="1">
          <a:off x="3717925" y="12366664"/>
          <a:ext cx="6943725" cy="9487"/>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184150</xdr:colOff>
      <xdr:row>4</xdr:row>
      <xdr:rowOff>250825</xdr:rowOff>
    </xdr:from>
    <xdr:to>
      <xdr:col>4</xdr:col>
      <xdr:colOff>203200</xdr:colOff>
      <xdr:row>8</xdr:row>
      <xdr:rowOff>641351</xdr:rowOff>
    </xdr:to>
    <xdr:cxnSp macro="">
      <xdr:nvCxnSpPr>
        <xdr:cNvPr id="7" name="6 Conector recto de flecha">
          <a:extLst>
            <a:ext uri="{FF2B5EF4-FFF2-40B4-BE49-F238E27FC236}">
              <a16:creationId xmlns:a16="http://schemas.microsoft.com/office/drawing/2014/main" id="{00000000-0008-0000-0B00-000007000000}"/>
            </a:ext>
          </a:extLst>
        </xdr:cNvPr>
        <xdr:cNvCxnSpPr/>
      </xdr:nvCxnSpPr>
      <xdr:spPr>
        <a:xfrm flipV="1">
          <a:off x="2533650" y="869950"/>
          <a:ext cx="19050" cy="3756026"/>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10</xdr:row>
      <xdr:rowOff>206414</xdr:rowOff>
    </xdr:from>
    <xdr:to>
      <xdr:col>9</xdr:col>
      <xdr:colOff>1057275</xdr:colOff>
      <xdr:row>10</xdr:row>
      <xdr:rowOff>215901</xdr:rowOff>
    </xdr:to>
    <xdr:cxnSp macro="">
      <xdr:nvCxnSpPr>
        <xdr:cNvPr id="6" name="5 Conector recto de flecha">
          <a:extLst>
            <a:ext uri="{FF2B5EF4-FFF2-40B4-BE49-F238E27FC236}">
              <a16:creationId xmlns:a16="http://schemas.microsoft.com/office/drawing/2014/main" id="{00000000-0008-0000-0B00-000006000000}"/>
            </a:ext>
          </a:extLst>
        </xdr:cNvPr>
        <xdr:cNvCxnSpPr/>
      </xdr:nvCxnSpPr>
      <xdr:spPr>
        <a:xfrm flipV="1">
          <a:off x="3813175" y="5524539"/>
          <a:ext cx="6943725" cy="9487"/>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222249</xdr:colOff>
      <xdr:row>21</xdr:row>
      <xdr:rowOff>301625</xdr:rowOff>
    </xdr:from>
    <xdr:to>
      <xdr:col>8</xdr:col>
      <xdr:colOff>841374</xdr:colOff>
      <xdr:row>22</xdr:row>
      <xdr:rowOff>635000</xdr:rowOff>
    </xdr:to>
    <xdr:sp macro="" textlink="">
      <xdr:nvSpPr>
        <xdr:cNvPr id="2" name="Rectángulo redondeado 1">
          <a:extLst>
            <a:ext uri="{FF2B5EF4-FFF2-40B4-BE49-F238E27FC236}">
              <a16:creationId xmlns:a16="http://schemas.microsoft.com/office/drawing/2014/main" id="{00000000-0008-0000-0B00-000002000000}"/>
            </a:ext>
          </a:extLst>
        </xdr:cNvPr>
        <xdr:cNvSpPr/>
      </xdr:nvSpPr>
      <xdr:spPr>
        <a:xfrm>
          <a:off x="3444874" y="9842500"/>
          <a:ext cx="5476875" cy="117475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3200">
              <a:solidFill>
                <a:srgbClr val="FF0000"/>
              </a:solidFill>
            </a:rPr>
            <a:t>Eficiencia del Control </a:t>
          </a:r>
        </a:p>
      </xdr:txBody>
    </xdr:sp>
    <xdr:clientData/>
  </xdr:twoCellAnchor>
  <xdr:twoCellAnchor>
    <xdr:from>
      <xdr:col>5</xdr:col>
      <xdr:colOff>279400</xdr:colOff>
      <xdr:row>23</xdr:row>
      <xdr:rowOff>136525</xdr:rowOff>
    </xdr:from>
    <xdr:to>
      <xdr:col>8</xdr:col>
      <xdr:colOff>857250</xdr:colOff>
      <xdr:row>23</xdr:row>
      <xdr:rowOff>714375</xdr:rowOff>
    </xdr:to>
    <xdr:sp macro="" textlink="">
      <xdr:nvSpPr>
        <xdr:cNvPr id="10" name="Rectángulo redondeado 9">
          <a:extLst>
            <a:ext uri="{FF2B5EF4-FFF2-40B4-BE49-F238E27FC236}">
              <a16:creationId xmlns:a16="http://schemas.microsoft.com/office/drawing/2014/main" id="{00000000-0008-0000-0B00-00000A000000}"/>
            </a:ext>
          </a:extLst>
        </xdr:cNvPr>
        <xdr:cNvSpPr/>
      </xdr:nvSpPr>
      <xdr:spPr>
        <a:xfrm>
          <a:off x="3502025" y="11360150"/>
          <a:ext cx="5435600" cy="57785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162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800">
              <a:solidFill>
                <a:srgbClr val="FF0000"/>
              </a:solidFill>
            </a:rPr>
            <a:t>Riesgos Residual</a:t>
          </a:r>
        </a:p>
      </xdr:txBody>
    </xdr:sp>
    <xdr:clientData/>
  </xdr:twoCellAnchor>
  <xdr:twoCellAnchor>
    <xdr:from>
      <xdr:col>5</xdr:col>
      <xdr:colOff>15875</xdr:colOff>
      <xdr:row>21</xdr:row>
      <xdr:rowOff>158750</xdr:rowOff>
    </xdr:from>
    <xdr:to>
      <xdr:col>8</xdr:col>
      <xdr:colOff>1270000</xdr:colOff>
      <xdr:row>21</xdr:row>
      <xdr:rowOff>190500</xdr:rowOff>
    </xdr:to>
    <xdr:cxnSp macro="">
      <xdr:nvCxnSpPr>
        <xdr:cNvPr id="11" name="Conector recto 10">
          <a:extLst>
            <a:ext uri="{FF2B5EF4-FFF2-40B4-BE49-F238E27FC236}">
              <a16:creationId xmlns:a16="http://schemas.microsoft.com/office/drawing/2014/main" id="{00000000-0008-0000-0B00-00000B000000}"/>
            </a:ext>
          </a:extLst>
        </xdr:cNvPr>
        <xdr:cNvCxnSpPr/>
      </xdr:nvCxnSpPr>
      <xdr:spPr>
        <a:xfrm>
          <a:off x="3238500" y="9699625"/>
          <a:ext cx="6111875" cy="317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22</xdr:row>
      <xdr:rowOff>739775</xdr:rowOff>
    </xdr:from>
    <xdr:to>
      <xdr:col>8</xdr:col>
      <xdr:colOff>1263650</xdr:colOff>
      <xdr:row>22</xdr:row>
      <xdr:rowOff>771525</xdr:rowOff>
    </xdr:to>
    <xdr:cxnSp macro="">
      <xdr:nvCxnSpPr>
        <xdr:cNvPr id="13" name="Conector recto 12">
          <a:extLst>
            <a:ext uri="{FF2B5EF4-FFF2-40B4-BE49-F238E27FC236}">
              <a16:creationId xmlns:a16="http://schemas.microsoft.com/office/drawing/2014/main" id="{00000000-0008-0000-0B00-00000D000000}"/>
            </a:ext>
          </a:extLst>
        </xdr:cNvPr>
        <xdr:cNvCxnSpPr/>
      </xdr:nvCxnSpPr>
      <xdr:spPr>
        <a:xfrm>
          <a:off x="3232150" y="11122025"/>
          <a:ext cx="6111875" cy="317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1273175</xdr:colOff>
      <xdr:row>21</xdr:row>
      <xdr:rowOff>193675</xdr:rowOff>
    </xdr:from>
    <xdr:to>
      <xdr:col>8</xdr:col>
      <xdr:colOff>1301750</xdr:colOff>
      <xdr:row>23</xdr:row>
      <xdr:rowOff>777875</xdr:rowOff>
    </xdr:to>
    <xdr:cxnSp macro="">
      <xdr:nvCxnSpPr>
        <xdr:cNvPr id="14" name="Conector recto 13">
          <a:extLst>
            <a:ext uri="{FF2B5EF4-FFF2-40B4-BE49-F238E27FC236}">
              <a16:creationId xmlns:a16="http://schemas.microsoft.com/office/drawing/2014/main" id="{00000000-0008-0000-0B00-00000E000000}"/>
            </a:ext>
          </a:extLst>
        </xdr:cNvPr>
        <xdr:cNvCxnSpPr/>
      </xdr:nvCxnSpPr>
      <xdr:spPr>
        <a:xfrm>
          <a:off x="9353550" y="9734550"/>
          <a:ext cx="28575" cy="226695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184150</xdr:colOff>
      <xdr:row>4</xdr:row>
      <xdr:rowOff>250825</xdr:rowOff>
    </xdr:from>
    <xdr:to>
      <xdr:col>14</xdr:col>
      <xdr:colOff>203200</xdr:colOff>
      <xdr:row>8</xdr:row>
      <xdr:rowOff>641351</xdr:rowOff>
    </xdr:to>
    <xdr:cxnSp macro="">
      <xdr:nvCxnSpPr>
        <xdr:cNvPr id="17" name="6 Conector recto de flecha">
          <a:extLst>
            <a:ext uri="{FF2B5EF4-FFF2-40B4-BE49-F238E27FC236}">
              <a16:creationId xmlns:a16="http://schemas.microsoft.com/office/drawing/2014/main" id="{00000000-0008-0000-0B00-000011000000}"/>
            </a:ext>
          </a:extLst>
        </xdr:cNvPr>
        <xdr:cNvCxnSpPr/>
      </xdr:nvCxnSpPr>
      <xdr:spPr>
        <a:xfrm flipV="1">
          <a:off x="2994025" y="869950"/>
          <a:ext cx="19050" cy="3756026"/>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10</xdr:row>
      <xdr:rowOff>206414</xdr:rowOff>
    </xdr:from>
    <xdr:to>
      <xdr:col>19</xdr:col>
      <xdr:colOff>1057275</xdr:colOff>
      <xdr:row>10</xdr:row>
      <xdr:rowOff>215901</xdr:rowOff>
    </xdr:to>
    <xdr:cxnSp macro="">
      <xdr:nvCxnSpPr>
        <xdr:cNvPr id="18" name="5 Conector recto de flecha">
          <a:extLst>
            <a:ext uri="{FF2B5EF4-FFF2-40B4-BE49-F238E27FC236}">
              <a16:creationId xmlns:a16="http://schemas.microsoft.com/office/drawing/2014/main" id="{00000000-0008-0000-0B00-000012000000}"/>
            </a:ext>
          </a:extLst>
        </xdr:cNvPr>
        <xdr:cNvCxnSpPr/>
      </xdr:nvCxnSpPr>
      <xdr:spPr>
        <a:xfrm flipV="1">
          <a:off x="3813175" y="5524539"/>
          <a:ext cx="6943725" cy="9487"/>
        </a:xfrm>
        <a:prstGeom prst="straightConnector1">
          <a:avLst/>
        </a:prstGeom>
        <a:ln w="762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508000</xdr:colOff>
      <xdr:row>4</xdr:row>
      <xdr:rowOff>238125</xdr:rowOff>
    </xdr:from>
    <xdr:to>
      <xdr:col>19</xdr:col>
      <xdr:colOff>873125</xdr:colOff>
      <xdr:row>8</xdr:row>
      <xdr:rowOff>444500</xdr:rowOff>
    </xdr:to>
    <xdr:sp macro="" textlink="">
      <xdr:nvSpPr>
        <xdr:cNvPr id="19" name="Rectángulo redondeado 18">
          <a:extLst>
            <a:ext uri="{FF2B5EF4-FFF2-40B4-BE49-F238E27FC236}">
              <a16:creationId xmlns:a16="http://schemas.microsoft.com/office/drawing/2014/main" id="{00000000-0008-0000-0B00-000013000000}"/>
            </a:ext>
          </a:extLst>
        </xdr:cNvPr>
        <xdr:cNvSpPr/>
      </xdr:nvSpPr>
      <xdr:spPr>
        <a:xfrm>
          <a:off x="18811875" y="857250"/>
          <a:ext cx="3603625" cy="3571875"/>
        </a:xfrm>
        <a:prstGeom prst="round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3600" b="1">
              <a:solidFill>
                <a:srgbClr val="002060"/>
              </a:solidFill>
            </a:rPr>
            <a:t>Zona Aplicable para los riesgos de corrupción</a:t>
          </a:r>
          <a:r>
            <a:rPr lang="es-CO" sz="3600" b="1" baseline="0">
              <a:solidFill>
                <a:srgbClr val="002060"/>
              </a:solidFill>
            </a:rPr>
            <a:t> </a:t>
          </a:r>
          <a:r>
            <a:rPr lang="es-CO" sz="3600" b="1">
              <a:solidFill>
                <a:srgbClr val="002060"/>
              </a:solidFil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SER\Mis%20documentos\1.%20Estrategias%20de%20racionalizaci&#243;n%20de%20tr&#225;mites%20H.%20Bosa%20II%20Niv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oeencisog/Documents/15.%20CONTRATACI&#211;N/MATRIZ%20INSTITUCIONAL%20DE%20RIESGOS%20DE%20CORRUPCI&#211;N%20-%20CONTRATACI&#211;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oeencisog/Documents/13.%20TICS/MATRIZ%20INSTUCIONAL%20DE%20RIESGOS%20DE%20CORRUPCI&#211;N%20-%20TIC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oeencisog/Desktop/ESCRITORIO/2.%20RIESGOS%202022/2.%20MATRICES%20DE%20RIESGOS%202022/15.%20CONTRATACI&#211;N/MATRIZ%20INSTITUCIONAL%20DE%20RIESGOS%20DE%20CORRUPCI&#211;N%20-%20CONTRATACI&#211;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oeencisog/Desktop/ESCRITORIO/2.%20RIESGOS%202022/2.%20MATRICES%20DE%20RIESGOS%202022/16.%20TALENTO%20HUMANO/2.%20MATRIZ%20INSTITUCIONAL%20DE%20RIESGO%20CORRUPCI&#211;N%20-%20Talento%20Humano.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20MATRIZ%20INSTITUCIONAL%20DE%20RIESGOS%20OPERACIONAL%20-%20SUBR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esgos/Guia%20de%20Riesgos%20Subred/Matriz%20de%20Riesgos%20Unificad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eencisog/Desktop/ESCRITORIO/2.%20RIESGOS%202022/2.%20MATRICES%20DE%20RIESGOS%202022/2.%20JURIDICA/MATRIZ%20INSTITUCIONAL%20DE%20RIESGO%20CORRUPCI&#211;N%20-%20Jurid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eencisog/Desktop/ESCRITORIO/2.%20RIESGOS%202022/2.%20MATRICES%20DE%20RIESGOS%202022/8.%20GESTI&#211;N%20DEL%20RIESGO/MATRIZ%20INSTITUCIONAL%20DE%20RIESGOS%20DE%20CORRUPCI&#211;N%20-%20G%20RIESG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5.%20CONTRATACI&#211;N/MATRIZ%20INSTITUCIONAL%20DE%20RIESGOS%20DE%20CORRUPCI&#211;N%20-%20CONTRATACI&#211;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oeencisog/Desktop/ESCRITORIO/2.%20RIESGOS%202022/2.%20MATRICES%20DE%20RIESGOS%202022/13.%20TICS/MATRIZ%20INSTUCIONAL%20DE%20RIESGOS%20DE%20CORRUPCI&#211;N%20-%20TIC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20TALENTO%20HUMANO/2.%20MATRIZ%20INSTITUCIONAL%20DE%20RIESGO%20CORRUPCI&#211;N%20-%20Talento%20Hum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oeencisog/Documents/2.%20JURIDICA/MATRIZ%20INSTITUCIONAL%20DE%20RIESGO%20CORRUPCI&#211;N%20-%20Juridic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oeencisog/Documents/8.%20GESTI&#211;N%20DEL%20RIESGO/MATRIZ%20INSTITUCIONAL%20DE%20RIESGOS%20DE%20CORRUPCI&#211;N%20-%20G%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LISTADO TRAMITES"/>
      <sheetName val="ESTRATEGIAS DE RACIONALIZACION"/>
      <sheetName val="CADENA DE TRÁMITES"/>
      <sheetName val="TABLA"/>
      <sheetName val="Listas"/>
      <sheetName val="VALORACIÓN DEL RIESGO"/>
    </sheetNames>
    <sheetDataSet>
      <sheetData sheetId="0"/>
      <sheetData sheetId="1">
        <row r="3">
          <cell r="C3" t="str">
            <v>HOSPITAL BOSA II NIVEL E.S.E</v>
          </cell>
        </row>
      </sheetData>
      <sheetData sheetId="2"/>
      <sheetData sheetId="3"/>
      <sheetData sheetId="4">
        <row r="2">
          <cell r="F2" t="str">
            <v>Cumplimiento D.L/019</v>
          </cell>
          <cell r="G2" t="str">
            <v>Administrativa</v>
          </cell>
          <cell r="I2" t="str">
            <v>Eliminación del trámite</v>
          </cell>
          <cell r="K2" t="str">
            <v>Decreto</v>
          </cell>
          <cell r="T2" t="str">
            <v/>
          </cell>
        </row>
        <row r="3">
          <cell r="F3" t="str">
            <v>Iniciativa de la entidad</v>
          </cell>
          <cell r="G3" t="str">
            <v>Tecnológica</v>
          </cell>
          <cell r="I3" t="str">
            <v>Aumento en horarios y/o puntos de atención</v>
          </cell>
          <cell r="K3" t="str">
            <v>Acuerdo</v>
          </cell>
          <cell r="T3" t="str">
            <v/>
          </cell>
        </row>
        <row r="4">
          <cell r="F4" t="str">
            <v>GRAT</v>
          </cell>
          <cell r="I4" t="str">
            <v>Fusión de trámites</v>
          </cell>
          <cell r="K4" t="str">
            <v>Ordenanza</v>
          </cell>
          <cell r="T4" t="str">
            <v/>
          </cell>
        </row>
        <row r="5">
          <cell r="G5" t="str">
            <v>Administrativa</v>
          </cell>
          <cell r="I5" t="str">
            <v>Reducción de costos operativos en la entidad</v>
          </cell>
          <cell r="K5" t="str">
            <v>Resolución</v>
          </cell>
          <cell r="T5" t="str">
            <v/>
          </cell>
        </row>
        <row r="6">
          <cell r="G6" t="str">
            <v>Tecnológico</v>
          </cell>
          <cell r="I6" t="str">
            <v>Reducción de costos para el usuario</v>
          </cell>
          <cell r="K6" t="str">
            <v>Circular</v>
          </cell>
          <cell r="T6" t="str">
            <v/>
          </cell>
        </row>
        <row r="7">
          <cell r="I7" t="str">
            <v>Reducción de documentos</v>
          </cell>
          <cell r="K7" t="str">
            <v>Acta</v>
          </cell>
          <cell r="T7" t="str">
            <v/>
          </cell>
        </row>
        <row r="8">
          <cell r="I8" t="str">
            <v>Reducción de pasos del usuario</v>
          </cell>
          <cell r="K8" t="str">
            <v>Memorando</v>
          </cell>
          <cell r="T8" t="str">
            <v/>
          </cell>
        </row>
        <row r="9">
          <cell r="I9" t="str">
            <v>Reducción de pasos en procedimientos internos</v>
          </cell>
          <cell r="T9" t="str">
            <v/>
          </cell>
        </row>
        <row r="10">
          <cell r="I10" t="str">
            <v>Reducción de requisitos</v>
          </cell>
          <cell r="T10" t="str">
            <v/>
          </cell>
        </row>
        <row r="11">
          <cell r="I11" t="str">
            <v>Reducción de tiempo de duración  del trámite</v>
          </cell>
          <cell r="T11" t="str">
            <v/>
          </cell>
        </row>
        <row r="12">
          <cell r="I12" t="str">
            <v>Aumento de vigencia del Trámite</v>
          </cell>
          <cell r="T12" t="str">
            <v/>
          </cell>
        </row>
        <row r="13">
          <cell r="I13" t="str">
            <v>Otro</v>
          </cell>
          <cell r="T13" t="str">
            <v/>
          </cell>
        </row>
        <row r="14">
          <cell r="T14" t="str">
            <v/>
          </cell>
        </row>
        <row r="15">
          <cell r="T15" t="str">
            <v/>
          </cell>
        </row>
        <row r="16">
          <cell r="T16" t="str">
            <v/>
          </cell>
        </row>
        <row r="17">
          <cell r="T17" t="str">
            <v/>
          </cell>
        </row>
        <row r="18">
          <cell r="T18" t="str">
            <v/>
          </cell>
        </row>
        <row r="19">
          <cell r="T19" t="str">
            <v/>
          </cell>
        </row>
        <row r="20">
          <cell r="T20" t="str">
            <v/>
          </cell>
        </row>
        <row r="21">
          <cell r="T21" t="str">
            <v/>
          </cell>
        </row>
        <row r="22">
          <cell r="T22" t="str">
            <v/>
          </cell>
        </row>
        <row r="23">
          <cell r="T23" t="str">
            <v/>
          </cell>
        </row>
        <row r="24">
          <cell r="T24" t="str">
            <v/>
          </cell>
        </row>
        <row r="25">
          <cell r="T25" t="str">
            <v/>
          </cell>
        </row>
        <row r="26">
          <cell r="T26" t="str">
            <v/>
          </cell>
        </row>
        <row r="27">
          <cell r="T27" t="str">
            <v/>
          </cell>
        </row>
        <row r="28">
          <cell r="T28" t="str">
            <v/>
          </cell>
        </row>
        <row r="29">
          <cell r="T29" t="str">
            <v/>
          </cell>
        </row>
        <row r="30">
          <cell r="T30" t="str">
            <v/>
          </cell>
        </row>
        <row r="31">
          <cell r="T31" t="str">
            <v/>
          </cell>
        </row>
        <row r="32">
          <cell r="T32" t="str">
            <v/>
          </cell>
        </row>
        <row r="33">
          <cell r="T33" t="str">
            <v/>
          </cell>
        </row>
        <row r="34">
          <cell r="T34" t="str">
            <v/>
          </cell>
        </row>
        <row r="35">
          <cell r="T35" t="str">
            <v/>
          </cell>
        </row>
        <row r="36">
          <cell r="T36" t="str">
            <v/>
          </cell>
        </row>
        <row r="37">
          <cell r="T37" t="str">
            <v/>
          </cell>
        </row>
        <row r="38">
          <cell r="T38" t="str">
            <v/>
          </cell>
        </row>
        <row r="39">
          <cell r="T39" t="str">
            <v/>
          </cell>
        </row>
        <row r="40">
          <cell r="T40" t="str">
            <v/>
          </cell>
        </row>
        <row r="41">
          <cell r="T41" t="str">
            <v/>
          </cell>
        </row>
        <row r="42">
          <cell r="T42" t="str">
            <v/>
          </cell>
        </row>
        <row r="43">
          <cell r="T43" t="str">
            <v/>
          </cell>
        </row>
        <row r="44">
          <cell r="T44" t="str">
            <v/>
          </cell>
        </row>
        <row r="45">
          <cell r="T45" t="str">
            <v/>
          </cell>
        </row>
        <row r="46">
          <cell r="T46" t="str">
            <v/>
          </cell>
        </row>
        <row r="47">
          <cell r="T47" t="str">
            <v/>
          </cell>
        </row>
        <row r="48">
          <cell r="T48" t="str">
            <v/>
          </cell>
        </row>
        <row r="49">
          <cell r="T49" t="str">
            <v/>
          </cell>
        </row>
        <row r="50">
          <cell r="T50" t="str">
            <v/>
          </cell>
        </row>
        <row r="51">
          <cell r="T51" t="str">
            <v/>
          </cell>
        </row>
        <row r="52">
          <cell r="T52" t="str">
            <v/>
          </cell>
        </row>
        <row r="53">
          <cell r="T53" t="str">
            <v/>
          </cell>
        </row>
        <row r="54">
          <cell r="T54" t="str">
            <v/>
          </cell>
        </row>
        <row r="55">
          <cell r="T55" t="str">
            <v/>
          </cell>
        </row>
        <row r="56">
          <cell r="T56" t="str">
            <v/>
          </cell>
        </row>
        <row r="57">
          <cell r="T57" t="str">
            <v/>
          </cell>
        </row>
        <row r="58">
          <cell r="T58" t="str">
            <v/>
          </cell>
        </row>
        <row r="59">
          <cell r="T59" t="str">
            <v/>
          </cell>
        </row>
        <row r="60">
          <cell r="T60" t="str">
            <v/>
          </cell>
        </row>
        <row r="61">
          <cell r="T61" t="str">
            <v/>
          </cell>
        </row>
        <row r="62">
          <cell r="T62" t="str">
            <v/>
          </cell>
        </row>
        <row r="63">
          <cell r="T63" t="str">
            <v/>
          </cell>
        </row>
        <row r="64">
          <cell r="T64" t="str">
            <v/>
          </cell>
        </row>
        <row r="65">
          <cell r="T65" t="str">
            <v/>
          </cell>
        </row>
        <row r="66">
          <cell r="T66" t="str">
            <v/>
          </cell>
        </row>
        <row r="67">
          <cell r="T67" t="str">
            <v/>
          </cell>
        </row>
        <row r="68">
          <cell r="T68" t="str">
            <v/>
          </cell>
        </row>
        <row r="69">
          <cell r="T69" t="str">
            <v/>
          </cell>
        </row>
        <row r="70">
          <cell r="T70" t="str">
            <v/>
          </cell>
        </row>
        <row r="71">
          <cell r="T71" t="str">
            <v/>
          </cell>
        </row>
        <row r="72">
          <cell r="T72" t="str">
            <v/>
          </cell>
        </row>
        <row r="73">
          <cell r="T73" t="str">
            <v/>
          </cell>
        </row>
        <row r="74">
          <cell r="T74" t="str">
            <v/>
          </cell>
        </row>
        <row r="75">
          <cell r="T75" t="str">
            <v/>
          </cell>
        </row>
        <row r="76">
          <cell r="T76" t="str">
            <v/>
          </cell>
        </row>
        <row r="77">
          <cell r="T77" t="str">
            <v/>
          </cell>
        </row>
        <row r="78">
          <cell r="T78" t="str">
            <v/>
          </cell>
        </row>
        <row r="79">
          <cell r="T79" t="str">
            <v/>
          </cell>
        </row>
        <row r="80">
          <cell r="T80" t="str">
            <v/>
          </cell>
        </row>
        <row r="81">
          <cell r="T81" t="str">
            <v/>
          </cell>
        </row>
        <row r="82">
          <cell r="T82" t="str">
            <v/>
          </cell>
        </row>
        <row r="83">
          <cell r="T83" t="str">
            <v/>
          </cell>
        </row>
        <row r="84">
          <cell r="T84" t="str">
            <v/>
          </cell>
        </row>
        <row r="85">
          <cell r="T85" t="str">
            <v/>
          </cell>
        </row>
        <row r="86">
          <cell r="T86" t="str">
            <v/>
          </cell>
        </row>
        <row r="87">
          <cell r="T87" t="str">
            <v/>
          </cell>
        </row>
        <row r="88">
          <cell r="T88" t="str">
            <v/>
          </cell>
        </row>
        <row r="89">
          <cell r="T89" t="str">
            <v/>
          </cell>
        </row>
        <row r="90">
          <cell r="T90" t="str">
            <v/>
          </cell>
        </row>
        <row r="91">
          <cell r="T91" t="str">
            <v/>
          </cell>
        </row>
        <row r="92">
          <cell r="T92" t="str">
            <v/>
          </cell>
        </row>
        <row r="93">
          <cell r="T93" t="str">
            <v/>
          </cell>
        </row>
        <row r="94">
          <cell r="T94" t="str">
            <v/>
          </cell>
        </row>
        <row r="95">
          <cell r="T95" t="str">
            <v/>
          </cell>
        </row>
        <row r="96">
          <cell r="T96" t="str">
            <v/>
          </cell>
        </row>
        <row r="97">
          <cell r="T97" t="str">
            <v/>
          </cell>
        </row>
        <row r="98">
          <cell r="T98" t="str">
            <v/>
          </cell>
        </row>
        <row r="99">
          <cell r="T99" t="str">
            <v/>
          </cell>
        </row>
        <row r="100">
          <cell r="T100" t="str">
            <v/>
          </cell>
        </row>
        <row r="101">
          <cell r="T101" t="str">
            <v/>
          </cell>
        </row>
        <row r="102">
          <cell r="T102" t="str">
            <v/>
          </cell>
        </row>
        <row r="103">
          <cell r="T103" t="str">
            <v/>
          </cell>
        </row>
        <row r="104">
          <cell r="T104" t="str">
            <v/>
          </cell>
        </row>
        <row r="105">
          <cell r="T105" t="str">
            <v/>
          </cell>
        </row>
        <row r="106">
          <cell r="T106" t="str">
            <v/>
          </cell>
        </row>
        <row r="107">
          <cell r="T107" t="str">
            <v/>
          </cell>
        </row>
        <row r="108">
          <cell r="T108" t="str">
            <v/>
          </cell>
        </row>
        <row r="109">
          <cell r="T109" t="str">
            <v/>
          </cell>
        </row>
        <row r="110">
          <cell r="T110" t="str">
            <v/>
          </cell>
        </row>
        <row r="111">
          <cell r="T111" t="str">
            <v/>
          </cell>
        </row>
        <row r="112">
          <cell r="T112" t="str">
            <v/>
          </cell>
        </row>
        <row r="113">
          <cell r="T113" t="str">
            <v/>
          </cell>
        </row>
        <row r="114">
          <cell r="T114" t="str">
            <v/>
          </cell>
        </row>
        <row r="115">
          <cell r="T115" t="str">
            <v/>
          </cell>
        </row>
        <row r="116">
          <cell r="T116" t="str">
            <v/>
          </cell>
        </row>
        <row r="117">
          <cell r="T117" t="str">
            <v/>
          </cell>
        </row>
        <row r="118">
          <cell r="T118" t="str">
            <v/>
          </cell>
        </row>
        <row r="119">
          <cell r="T119" t="str">
            <v/>
          </cell>
        </row>
        <row r="120">
          <cell r="T120" t="str">
            <v/>
          </cell>
        </row>
        <row r="121">
          <cell r="T121" t="str">
            <v/>
          </cell>
        </row>
        <row r="122">
          <cell r="T122" t="str">
            <v/>
          </cell>
        </row>
        <row r="123">
          <cell r="T123" t="str">
            <v/>
          </cell>
        </row>
        <row r="124">
          <cell r="T124" t="str">
            <v/>
          </cell>
        </row>
        <row r="125">
          <cell r="T125" t="str">
            <v/>
          </cell>
        </row>
        <row r="126">
          <cell r="T126" t="str">
            <v/>
          </cell>
        </row>
        <row r="127">
          <cell r="T127" t="str">
            <v/>
          </cell>
        </row>
        <row r="128">
          <cell r="T128" t="str">
            <v/>
          </cell>
        </row>
        <row r="129">
          <cell r="T129" t="str">
            <v/>
          </cell>
        </row>
        <row r="130">
          <cell r="T130" t="str">
            <v/>
          </cell>
        </row>
        <row r="131">
          <cell r="T131" t="str">
            <v/>
          </cell>
        </row>
        <row r="132">
          <cell r="T132" t="str">
            <v/>
          </cell>
        </row>
        <row r="133">
          <cell r="T133" t="str">
            <v/>
          </cell>
        </row>
        <row r="134">
          <cell r="T134" t="str">
            <v/>
          </cell>
        </row>
        <row r="135">
          <cell r="T135" t="str">
            <v/>
          </cell>
        </row>
        <row r="136">
          <cell r="T136" t="str">
            <v/>
          </cell>
        </row>
        <row r="137">
          <cell r="T137" t="str">
            <v/>
          </cell>
        </row>
        <row r="138">
          <cell r="T138" t="str">
            <v/>
          </cell>
        </row>
        <row r="139">
          <cell r="T139" t="str">
            <v/>
          </cell>
        </row>
        <row r="140">
          <cell r="T140" t="str">
            <v/>
          </cell>
        </row>
        <row r="141">
          <cell r="T141" t="str">
            <v/>
          </cell>
        </row>
        <row r="142">
          <cell r="T142" t="str">
            <v/>
          </cell>
        </row>
        <row r="143">
          <cell r="T143" t="str">
            <v/>
          </cell>
        </row>
        <row r="144">
          <cell r="T144" t="str">
            <v/>
          </cell>
        </row>
        <row r="145">
          <cell r="T145" t="str">
            <v/>
          </cell>
        </row>
        <row r="146">
          <cell r="T146" t="str">
            <v/>
          </cell>
        </row>
        <row r="147">
          <cell r="T147" t="str">
            <v/>
          </cell>
        </row>
        <row r="148">
          <cell r="T148" t="str">
            <v/>
          </cell>
        </row>
        <row r="149">
          <cell r="T149" t="str">
            <v/>
          </cell>
        </row>
        <row r="150">
          <cell r="T150" t="str">
            <v/>
          </cell>
        </row>
        <row r="151">
          <cell r="T151" t="str">
            <v/>
          </cell>
        </row>
        <row r="152">
          <cell r="T152" t="str">
            <v/>
          </cell>
        </row>
        <row r="153">
          <cell r="T153" t="str">
            <v/>
          </cell>
        </row>
        <row r="154">
          <cell r="T154" t="str">
            <v/>
          </cell>
        </row>
        <row r="155">
          <cell r="T155" t="str">
            <v/>
          </cell>
        </row>
        <row r="156">
          <cell r="T156" t="str">
            <v/>
          </cell>
        </row>
        <row r="157">
          <cell r="T157" t="str">
            <v/>
          </cell>
        </row>
        <row r="158">
          <cell r="T158" t="str">
            <v/>
          </cell>
        </row>
        <row r="159">
          <cell r="T159" t="str">
            <v/>
          </cell>
        </row>
        <row r="160">
          <cell r="T160" t="str">
            <v/>
          </cell>
        </row>
        <row r="161">
          <cell r="T161" t="str">
            <v/>
          </cell>
        </row>
        <row r="162">
          <cell r="T162" t="str">
            <v/>
          </cell>
        </row>
        <row r="163">
          <cell r="T163" t="str">
            <v/>
          </cell>
        </row>
        <row r="164">
          <cell r="T164" t="str">
            <v/>
          </cell>
        </row>
        <row r="165">
          <cell r="T165" t="str">
            <v/>
          </cell>
        </row>
        <row r="166">
          <cell r="T166" t="str">
            <v/>
          </cell>
        </row>
        <row r="167">
          <cell r="T167" t="str">
            <v/>
          </cell>
        </row>
        <row r="168">
          <cell r="T168" t="str">
            <v/>
          </cell>
        </row>
        <row r="169">
          <cell r="T169" t="str">
            <v/>
          </cell>
        </row>
        <row r="170">
          <cell r="T170" t="str">
            <v/>
          </cell>
        </row>
        <row r="171">
          <cell r="T171" t="str">
            <v/>
          </cell>
        </row>
        <row r="172">
          <cell r="T172" t="str">
            <v/>
          </cell>
        </row>
        <row r="173">
          <cell r="T173" t="str">
            <v/>
          </cell>
        </row>
        <row r="174">
          <cell r="T174" t="str">
            <v/>
          </cell>
        </row>
        <row r="175">
          <cell r="T175" t="str">
            <v/>
          </cell>
        </row>
        <row r="176">
          <cell r="T176" t="str">
            <v/>
          </cell>
        </row>
        <row r="177">
          <cell r="T177" t="str">
            <v/>
          </cell>
        </row>
        <row r="178">
          <cell r="T178" t="str">
            <v/>
          </cell>
        </row>
        <row r="179">
          <cell r="T179" t="str">
            <v/>
          </cell>
        </row>
        <row r="180">
          <cell r="T180" t="str">
            <v/>
          </cell>
        </row>
        <row r="181">
          <cell r="T181" t="str">
            <v/>
          </cell>
        </row>
        <row r="182">
          <cell r="T182" t="str">
            <v/>
          </cell>
        </row>
        <row r="183">
          <cell r="T183" t="str">
            <v/>
          </cell>
        </row>
        <row r="184">
          <cell r="T184" t="str">
            <v/>
          </cell>
        </row>
        <row r="185">
          <cell r="T185" t="str">
            <v/>
          </cell>
        </row>
        <row r="186">
          <cell r="T186" t="str">
            <v/>
          </cell>
        </row>
        <row r="187">
          <cell r="T187" t="str">
            <v/>
          </cell>
        </row>
        <row r="188">
          <cell r="T188" t="str">
            <v/>
          </cell>
        </row>
        <row r="189">
          <cell r="T189" t="str">
            <v/>
          </cell>
        </row>
        <row r="190">
          <cell r="T190" t="str">
            <v/>
          </cell>
        </row>
        <row r="191">
          <cell r="T191" t="str">
            <v/>
          </cell>
        </row>
        <row r="192">
          <cell r="T192" t="str">
            <v/>
          </cell>
        </row>
        <row r="193">
          <cell r="T193" t="str">
            <v>Certificado de Defunción</v>
          </cell>
        </row>
        <row r="194">
          <cell r="T194" t="str">
            <v>Registro Civil de Nacimiento</v>
          </cell>
        </row>
        <row r="195">
          <cell r="T195" t="str">
            <v>Asignación de Citas médicas</v>
          </cell>
        </row>
        <row r="196">
          <cell r="T196" t="str">
            <v/>
          </cell>
        </row>
        <row r="197">
          <cell r="T197" t="str">
            <v/>
          </cell>
        </row>
        <row r="198">
          <cell r="T198" t="str">
            <v/>
          </cell>
        </row>
        <row r="199">
          <cell r="T199" t="str">
            <v/>
          </cell>
        </row>
        <row r="200">
          <cell r="T200" t="str">
            <v/>
          </cell>
        </row>
        <row r="201">
          <cell r="T201" t="str">
            <v/>
          </cell>
        </row>
        <row r="202">
          <cell r="T202" t="str">
            <v/>
          </cell>
        </row>
        <row r="203">
          <cell r="T203" t="str">
            <v/>
          </cell>
        </row>
        <row r="204">
          <cell r="T204" t="str">
            <v/>
          </cell>
        </row>
        <row r="205">
          <cell r="T205" t="str">
            <v/>
          </cell>
        </row>
        <row r="206">
          <cell r="T206" t="str">
            <v/>
          </cell>
        </row>
        <row r="207">
          <cell r="T207" t="str">
            <v/>
          </cell>
        </row>
        <row r="208">
          <cell r="T208" t="str">
            <v/>
          </cell>
        </row>
        <row r="209">
          <cell r="T209" t="str">
            <v/>
          </cell>
        </row>
        <row r="210">
          <cell r="T210" t="str">
            <v/>
          </cell>
        </row>
        <row r="211">
          <cell r="T211" t="str">
            <v/>
          </cell>
        </row>
        <row r="212">
          <cell r="T212" t="str">
            <v/>
          </cell>
        </row>
        <row r="213">
          <cell r="T213" t="str">
            <v/>
          </cell>
        </row>
        <row r="214">
          <cell r="T214" t="str">
            <v/>
          </cell>
        </row>
        <row r="215">
          <cell r="T215" t="str">
            <v/>
          </cell>
        </row>
        <row r="216">
          <cell r="T216" t="str">
            <v/>
          </cell>
        </row>
        <row r="217">
          <cell r="T217" t="str">
            <v/>
          </cell>
        </row>
        <row r="218">
          <cell r="T218" t="str">
            <v/>
          </cell>
        </row>
        <row r="219">
          <cell r="T219" t="str">
            <v/>
          </cell>
        </row>
        <row r="220">
          <cell r="T220" t="str">
            <v/>
          </cell>
        </row>
        <row r="221">
          <cell r="T221" t="str">
            <v/>
          </cell>
        </row>
        <row r="222">
          <cell r="T222" t="str">
            <v/>
          </cell>
        </row>
        <row r="223">
          <cell r="T223" t="str">
            <v/>
          </cell>
        </row>
        <row r="224">
          <cell r="T224" t="str">
            <v/>
          </cell>
        </row>
        <row r="225">
          <cell r="T225" t="str">
            <v/>
          </cell>
        </row>
        <row r="226">
          <cell r="T226" t="str">
            <v/>
          </cell>
        </row>
        <row r="227">
          <cell r="T227" t="str">
            <v/>
          </cell>
        </row>
        <row r="228">
          <cell r="T228" t="str">
            <v/>
          </cell>
        </row>
        <row r="229">
          <cell r="T229" t="str">
            <v/>
          </cell>
        </row>
        <row r="230">
          <cell r="T230" t="str">
            <v/>
          </cell>
        </row>
        <row r="231">
          <cell r="T231" t="str">
            <v/>
          </cell>
        </row>
        <row r="232">
          <cell r="T232" t="str">
            <v/>
          </cell>
        </row>
        <row r="233">
          <cell r="T233" t="str">
            <v/>
          </cell>
        </row>
        <row r="234">
          <cell r="T234" t="str">
            <v/>
          </cell>
        </row>
        <row r="235">
          <cell r="T235" t="str">
            <v/>
          </cell>
        </row>
        <row r="236">
          <cell r="T236" t="str">
            <v/>
          </cell>
        </row>
        <row r="237">
          <cell r="T237" t="str">
            <v/>
          </cell>
        </row>
        <row r="238">
          <cell r="T238" t="str">
            <v/>
          </cell>
        </row>
        <row r="239">
          <cell r="T239" t="str">
            <v/>
          </cell>
        </row>
        <row r="240">
          <cell r="T240" t="str">
            <v/>
          </cell>
        </row>
        <row r="241">
          <cell r="T241" t="str">
            <v/>
          </cell>
        </row>
        <row r="242">
          <cell r="T242" t="str">
            <v/>
          </cell>
        </row>
        <row r="243">
          <cell r="T243" t="str">
            <v/>
          </cell>
        </row>
        <row r="244">
          <cell r="T244" t="str">
            <v/>
          </cell>
        </row>
        <row r="245">
          <cell r="T245" t="str">
            <v/>
          </cell>
        </row>
        <row r="246">
          <cell r="T246" t="str">
            <v/>
          </cell>
        </row>
        <row r="247">
          <cell r="T247" t="str">
            <v/>
          </cell>
        </row>
        <row r="248">
          <cell r="T248" t="str">
            <v/>
          </cell>
        </row>
        <row r="249">
          <cell r="T249" t="str">
            <v/>
          </cell>
        </row>
        <row r="250">
          <cell r="T250" t="str">
            <v/>
          </cell>
        </row>
        <row r="251">
          <cell r="T251" t="str">
            <v/>
          </cell>
        </row>
        <row r="252">
          <cell r="T252" t="str">
            <v/>
          </cell>
        </row>
        <row r="253">
          <cell r="T253" t="str">
            <v/>
          </cell>
        </row>
        <row r="254">
          <cell r="T254" t="str">
            <v/>
          </cell>
        </row>
        <row r="255">
          <cell r="T255" t="str">
            <v/>
          </cell>
        </row>
        <row r="256">
          <cell r="T256" t="str">
            <v/>
          </cell>
        </row>
        <row r="257">
          <cell r="T257" t="str">
            <v/>
          </cell>
        </row>
        <row r="258">
          <cell r="T258" t="str">
            <v/>
          </cell>
        </row>
        <row r="259">
          <cell r="T259" t="str">
            <v/>
          </cell>
        </row>
        <row r="260">
          <cell r="T260" t="str">
            <v/>
          </cell>
        </row>
        <row r="261">
          <cell r="T261" t="str">
            <v/>
          </cell>
        </row>
        <row r="262">
          <cell r="T262" t="str">
            <v/>
          </cell>
        </row>
        <row r="263">
          <cell r="T263" t="str">
            <v/>
          </cell>
        </row>
        <row r="264">
          <cell r="T264" t="str">
            <v/>
          </cell>
        </row>
        <row r="265">
          <cell r="T265" t="str">
            <v/>
          </cell>
        </row>
        <row r="266">
          <cell r="T266" t="str">
            <v/>
          </cell>
        </row>
        <row r="267">
          <cell r="T267" t="str">
            <v/>
          </cell>
        </row>
        <row r="268">
          <cell r="T268" t="str">
            <v/>
          </cell>
        </row>
        <row r="269">
          <cell r="T269" t="str">
            <v/>
          </cell>
        </row>
        <row r="270">
          <cell r="T270" t="str">
            <v/>
          </cell>
        </row>
        <row r="271">
          <cell r="T271" t="str">
            <v/>
          </cell>
        </row>
        <row r="272">
          <cell r="T272" t="str">
            <v/>
          </cell>
        </row>
        <row r="273">
          <cell r="T273" t="str">
            <v/>
          </cell>
        </row>
        <row r="274">
          <cell r="T274" t="str">
            <v/>
          </cell>
        </row>
        <row r="275">
          <cell r="T275" t="str">
            <v/>
          </cell>
        </row>
        <row r="276">
          <cell r="T276" t="str">
            <v/>
          </cell>
        </row>
        <row r="277">
          <cell r="T277" t="str">
            <v/>
          </cell>
        </row>
        <row r="278">
          <cell r="T278" t="str">
            <v/>
          </cell>
        </row>
        <row r="279">
          <cell r="T279" t="str">
            <v/>
          </cell>
        </row>
        <row r="280">
          <cell r="T280" t="str">
            <v/>
          </cell>
        </row>
        <row r="281">
          <cell r="T281" t="str">
            <v/>
          </cell>
        </row>
        <row r="282">
          <cell r="T282" t="str">
            <v/>
          </cell>
        </row>
        <row r="283">
          <cell r="T283" t="str">
            <v/>
          </cell>
        </row>
        <row r="284">
          <cell r="T284" t="str">
            <v/>
          </cell>
        </row>
        <row r="285">
          <cell r="T285" t="str">
            <v/>
          </cell>
        </row>
        <row r="286">
          <cell r="T286" t="str">
            <v/>
          </cell>
        </row>
        <row r="287">
          <cell r="T287" t="str">
            <v/>
          </cell>
        </row>
        <row r="288">
          <cell r="T288" t="str">
            <v/>
          </cell>
        </row>
        <row r="289">
          <cell r="T289" t="str">
            <v/>
          </cell>
        </row>
        <row r="290">
          <cell r="T290" t="str">
            <v/>
          </cell>
        </row>
        <row r="291">
          <cell r="T291" t="str">
            <v/>
          </cell>
        </row>
        <row r="292">
          <cell r="T292" t="str">
            <v/>
          </cell>
        </row>
        <row r="293">
          <cell r="T293" t="str">
            <v/>
          </cell>
        </row>
      </sheetData>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MATRIZ DE RIESGOS UNIFICADA"/>
      <sheetName val="ANÁLISIS DEL RIESGO"/>
      <sheetName val="Valoración del Riesgo"/>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PROBABILIDAD - IMPACTO"/>
      <sheetName val="CALIFICACIÓN DE LOS CONTROLES"/>
      <sheetName val="CALIFI DE LOS CONTROL I SEM "/>
      <sheetName val="CALIFI DE LOS CONTROL II SEM "/>
      <sheetName val="4. PROBABILIDAD e IMPACTO"/>
      <sheetName val="4. PROBABILIDAD E IMPACTO C."/>
      <sheetName val="Listas"/>
      <sheetName val="5. MAPA DE C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E3">
            <v>1</v>
          </cell>
          <cell r="F3" t="str">
            <v>MUY ALTA 
Se espera que el evento ocurra en la mayoría de las circunstancias.</v>
          </cell>
        </row>
        <row r="4">
          <cell r="E4">
            <v>0.8</v>
          </cell>
          <cell r="F4" t="str">
            <v>ALTA
Es viable que el evento ocurra en la mayoria de las circunstancias.</v>
          </cell>
        </row>
        <row r="5">
          <cell r="E5">
            <v>0.6</v>
          </cell>
          <cell r="F5" t="str">
            <v>MEDIA
El evento podrá ocurrir en algún momento.</v>
          </cell>
        </row>
        <row r="6">
          <cell r="E6">
            <v>0.4</v>
          </cell>
          <cell r="F6" t="str">
            <v>BAJA
El evento puede ocurrir en algún momento.</v>
          </cell>
        </row>
        <row r="7">
          <cell r="E7">
            <v>0.2</v>
          </cell>
          <cell r="F7" t="str">
            <v>MUY BAJA
El evento puede ocurrir solo en circuntancias excepcionales (poco comunes o anormales).</v>
          </cell>
        </row>
        <row r="20">
          <cell r="E20" t="str">
            <v>20%
No se a presentado en los últimos 5 años.</v>
          </cell>
          <cell r="F20">
            <v>0.2</v>
          </cell>
        </row>
        <row r="21">
          <cell r="E21" t="str">
            <v>40%
Al menos 1 vez en los últimos 5 años.</v>
          </cell>
          <cell r="F21">
            <v>0.4</v>
          </cell>
        </row>
        <row r="22">
          <cell r="E22" t="str">
            <v>60%
Al menos 1 vez en los últimos 2 años.</v>
          </cell>
          <cell r="F22">
            <v>0.6</v>
          </cell>
        </row>
        <row r="23">
          <cell r="E23" t="str">
            <v>80%
Al menos 1 vez en el último año.</v>
          </cell>
          <cell r="F23">
            <v>0.8</v>
          </cell>
        </row>
        <row r="24">
          <cell r="E24" t="str">
            <v>100%
Mas de 1 vez al año.</v>
          </cell>
          <cell r="F24">
            <v>1</v>
          </cell>
        </row>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PROBABILIDAD - IMPACTO"/>
      <sheetName val="CALIFICACIÓN DE LOS CONTROLES"/>
      <sheetName val="CALIFI DE LOS CONTROL I SEM "/>
      <sheetName val="CALIFI DE LOS CONTROL II SEM "/>
      <sheetName val="4. PROBABILIDAD e IMPACTO"/>
      <sheetName val="4. PROBABILIDAD E IMPACTO C."/>
      <sheetName val="MANEJO INADECUADO "/>
      <sheetName val="Listas"/>
      <sheetName val="5. MAPA DE CALOR"/>
    </sheetNames>
    <sheetDataSet>
      <sheetData sheetId="0"/>
      <sheetData sheetId="1"/>
      <sheetData sheetId="2"/>
      <sheetData sheetId="3"/>
      <sheetData sheetId="4"/>
      <sheetData sheetId="5"/>
      <sheetData sheetId="6"/>
      <sheetData sheetId="7"/>
      <sheetData sheetId="8"/>
      <sheetData sheetId="9"/>
      <sheetData sheetId="10"/>
      <sheetData sheetId="11">
        <row r="3">
          <cell r="E3">
            <v>1</v>
          </cell>
          <cell r="F3" t="str">
            <v>MUY ALTA 
Se espera que el evento ocurra en la mayoría de las circunstancias.</v>
          </cell>
        </row>
        <row r="4">
          <cell r="E4">
            <v>0.8</v>
          </cell>
          <cell r="F4" t="str">
            <v>ALTA
Es viable que el evento ocurra en la mayoria de las circunstancias.</v>
          </cell>
        </row>
        <row r="5">
          <cell r="E5">
            <v>0.6</v>
          </cell>
          <cell r="F5" t="str">
            <v>MEDIA
El evento podrá ocurrir en algún momento.</v>
          </cell>
        </row>
        <row r="6">
          <cell r="E6">
            <v>0.4</v>
          </cell>
          <cell r="F6" t="str">
            <v>BAJA
El evento puede ocurrir en algún momento.</v>
          </cell>
        </row>
        <row r="7">
          <cell r="E7">
            <v>0.2</v>
          </cell>
          <cell r="F7" t="str">
            <v>MUY BAJA
El evento puede ocurrir solo en circuntancias excepcionales (poco comunes o anormales).</v>
          </cell>
        </row>
        <row r="20">
          <cell r="E20" t="str">
            <v>20%
No se a presentado en los últimos 5 años.</v>
          </cell>
          <cell r="F20">
            <v>0.2</v>
          </cell>
        </row>
        <row r="21">
          <cell r="E21" t="str">
            <v>40%
Al menos 1 vez en los últimos 5 años.</v>
          </cell>
          <cell r="F21">
            <v>0.4</v>
          </cell>
        </row>
        <row r="22">
          <cell r="E22" t="str">
            <v>60%
Al menos 1 vez en los últimos 2 años.</v>
          </cell>
          <cell r="F22">
            <v>0.6</v>
          </cell>
        </row>
        <row r="23">
          <cell r="E23" t="str">
            <v>80%
Al menos 1 vez en el último año.</v>
          </cell>
          <cell r="F23">
            <v>0.8</v>
          </cell>
        </row>
        <row r="24">
          <cell r="E24" t="str">
            <v>100%
Mas de 1 vez al año.</v>
          </cell>
          <cell r="F24">
            <v>1</v>
          </cell>
        </row>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PROBABILIDAD - IMPACTO"/>
      <sheetName val="CALIFICACIÓN DE LOS CONTROLES"/>
      <sheetName val="CALIFI DE LOS CONTROL I SEM "/>
      <sheetName val="CALIFI DE LOS CONTROL II SEM "/>
      <sheetName val="4. PROBABILIDAD e IMPACTO"/>
      <sheetName val="4. PROBABILIDAD E IMPACTO C."/>
      <sheetName val="Listas"/>
      <sheetName val="5. MAPA DE CALOR"/>
    </sheetNames>
    <sheetDataSet>
      <sheetData sheetId="0"/>
      <sheetData sheetId="1"/>
      <sheetData sheetId="2"/>
      <sheetData sheetId="3"/>
      <sheetData sheetId="4"/>
      <sheetData sheetId="5"/>
      <sheetData sheetId="6"/>
      <sheetData sheetId="7"/>
      <sheetData sheetId="8"/>
      <sheetData sheetId="9"/>
      <sheetData sheetId="10">
        <row r="3">
          <cell r="E3">
            <v>1</v>
          </cell>
          <cell r="F3" t="str">
            <v>MUY ALTA 
Se espera que el evento ocurra en la mayoría de las circunstancias.</v>
          </cell>
        </row>
        <row r="4">
          <cell r="E4">
            <v>0.8</v>
          </cell>
          <cell r="F4" t="str">
            <v>ALTA
Es viable que el evento ocurra en la mayoria de las circunstancias.</v>
          </cell>
        </row>
        <row r="5">
          <cell r="E5">
            <v>0.6</v>
          </cell>
          <cell r="F5" t="str">
            <v>MEDIA
El evento podrá ocurrir en algún momento.</v>
          </cell>
        </row>
        <row r="6">
          <cell r="E6">
            <v>0.4</v>
          </cell>
          <cell r="F6" t="str">
            <v>BAJA
El evento puede ocurrir en algún momento.</v>
          </cell>
        </row>
        <row r="7">
          <cell r="E7">
            <v>0.2</v>
          </cell>
          <cell r="F7" t="str">
            <v>MUY BAJA
El evento puede ocurrir solo en circuntancias excepcionales (poco comunes o anormales).</v>
          </cell>
        </row>
        <row r="20">
          <cell r="E20" t="str">
            <v>20%
No se a presentado en los últimos 5 años.</v>
          </cell>
          <cell r="F20">
            <v>0.2</v>
          </cell>
        </row>
        <row r="21">
          <cell r="E21" t="str">
            <v>40%
Al menos 1 vez en los últimos 5 años.</v>
          </cell>
          <cell r="F21">
            <v>0.4</v>
          </cell>
        </row>
        <row r="22">
          <cell r="E22" t="str">
            <v>60%
Al menos 1 vez en los últimos 2 años.</v>
          </cell>
          <cell r="F22">
            <v>0.6</v>
          </cell>
        </row>
        <row r="23">
          <cell r="E23" t="str">
            <v>80%
Al menos 1 vez en el último año.</v>
          </cell>
          <cell r="F23">
            <v>0.8</v>
          </cell>
        </row>
        <row r="24">
          <cell r="E24" t="str">
            <v>100%
Mas de 1 vez al año.</v>
          </cell>
          <cell r="F24">
            <v>1</v>
          </cell>
        </row>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PROBABILIDAD - IMPACTO"/>
      <sheetName val="CALIFICACIÓN DE LOS CONTROLES"/>
      <sheetName val="CALIFI DE LOS CONTROL I SEM "/>
      <sheetName val="CALIFI DE LOS CONTROL II SEM "/>
      <sheetName val="4. PROBABILIDAD e IMPACTO"/>
      <sheetName val="4. PROBABILIDAD E IMPACTO C."/>
      <sheetName val="Listas"/>
      <sheetName val="5. MAPA DE C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E3">
            <v>1</v>
          </cell>
          <cell r="F3" t="str">
            <v>MUY ALTA 
Se espera que el evento ocurra en la mayoría de las circunstancias.</v>
          </cell>
        </row>
        <row r="4">
          <cell r="E4">
            <v>0.8</v>
          </cell>
          <cell r="F4" t="str">
            <v>ALTA
Es viable que el evento ocurra en la mayoria de las circunstancias.</v>
          </cell>
        </row>
        <row r="5">
          <cell r="E5">
            <v>0.6</v>
          </cell>
          <cell r="F5" t="str">
            <v>MEDIA
El evento podrá ocurrir en algún momento.</v>
          </cell>
        </row>
        <row r="6">
          <cell r="E6">
            <v>0.4</v>
          </cell>
          <cell r="F6" t="str">
            <v>BAJA
El evento puede ocurrir en algún momento.</v>
          </cell>
        </row>
        <row r="7">
          <cell r="E7">
            <v>0.2</v>
          </cell>
          <cell r="F7" t="str">
            <v>MUY BAJA
El evento puede ocurrir solo en circuntancias excepcionales (poco comunes o anormales).</v>
          </cell>
        </row>
        <row r="20">
          <cell r="E20" t="str">
            <v>20%
No se a presentado en los últimos 5 años.</v>
          </cell>
          <cell r="F20">
            <v>0.2</v>
          </cell>
        </row>
        <row r="21">
          <cell r="E21" t="str">
            <v>40%
Al menos 1 vez en los últimos 5 años.</v>
          </cell>
          <cell r="F21">
            <v>0.4</v>
          </cell>
        </row>
        <row r="22">
          <cell r="E22" t="str">
            <v>60%
Al menos 1 vez en los últimos 2 años.</v>
          </cell>
          <cell r="F22">
            <v>0.6</v>
          </cell>
        </row>
        <row r="23">
          <cell r="E23" t="str">
            <v>80%
Al menos 1 vez en el último año.</v>
          </cell>
          <cell r="F23">
            <v>0.8</v>
          </cell>
        </row>
        <row r="24">
          <cell r="E24" t="str">
            <v>100%
Mas de 1 vez al año.</v>
          </cell>
          <cell r="F24">
            <v>1</v>
          </cell>
        </row>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CONTEXTO ESTRATÉGICO"/>
      <sheetName val="2. CONTEXTO POR PROCESO DOFA"/>
      <sheetName val="3. MATRIZ DE RIESGOS"/>
      <sheetName val="Hoja1"/>
      <sheetName val="PROBABILIDAD - IMPACTO"/>
      <sheetName val="CALIFICACIÓN DE LOS CONTROLES"/>
      <sheetName val="CALIFI DE LOS CONTROL I SEM "/>
      <sheetName val="CALIFI DE LOS CONTROL II SEM "/>
      <sheetName val="4. PROBABILIDAD e IMPACTO"/>
      <sheetName val="4. PROBABILIDAD E IMPACTO C."/>
      <sheetName val="Listas"/>
      <sheetName val="5. MAPA DE CALOR"/>
      <sheetName val="dofa "/>
    </sheetNames>
    <sheetDataSet>
      <sheetData sheetId="0"/>
      <sheetData sheetId="1"/>
      <sheetData sheetId="2"/>
      <sheetData sheetId="3"/>
      <sheetData sheetId="4"/>
      <sheetData sheetId="5"/>
      <sheetData sheetId="6"/>
      <sheetData sheetId="7"/>
      <sheetData sheetId="8"/>
      <sheetData sheetId="9"/>
      <sheetData sheetId="10"/>
      <sheetData sheetId="11">
        <row r="28">
          <cell r="E28" t="str">
            <v>CASTROFICO 
100%</v>
          </cell>
          <cell r="F28">
            <v>1</v>
          </cell>
        </row>
        <row r="29">
          <cell r="E29" t="str">
            <v>MAYOR 
80%</v>
          </cell>
          <cell r="F29">
            <v>0.8</v>
          </cell>
        </row>
        <row r="30">
          <cell r="E30" t="str">
            <v>MODERADO 
60%</v>
          </cell>
          <cell r="F30">
            <v>0.6</v>
          </cell>
        </row>
        <row r="31">
          <cell r="E31" t="str">
            <v>MENOR 
40%</v>
          </cell>
          <cell r="F31">
            <v>0.4</v>
          </cell>
        </row>
        <row r="32">
          <cell r="E32" t="str">
            <v>LEVE 
20%</v>
          </cell>
          <cell r="F32">
            <v>0.2</v>
          </cell>
        </row>
        <row r="33">
          <cell r="E33" t="str">
            <v>1 - 5 (CORRUPCIÓN)</v>
          </cell>
          <cell r="F33">
            <v>0.6</v>
          </cell>
        </row>
        <row r="34">
          <cell r="E34" t="str">
            <v>6 - 11 (CORRUPCIÓN)</v>
          </cell>
          <cell r="F34">
            <v>0.8</v>
          </cell>
        </row>
        <row r="35">
          <cell r="E35" t="str">
            <v>12 - 19 (CORRUPCIÓN)</v>
          </cell>
          <cell r="F35">
            <v>1</v>
          </cell>
        </row>
        <row r="112">
          <cell r="D112" t="str">
            <v>R.INHERENTE
25</v>
          </cell>
          <cell r="E112">
            <v>25</v>
          </cell>
          <cell r="F112" t="str">
            <v>R.RESIDUAL
25</v>
          </cell>
          <cell r="G112">
            <v>25</v>
          </cell>
        </row>
        <row r="113">
          <cell r="D113" t="str">
            <v>R.INHERENTE
24</v>
          </cell>
          <cell r="E113">
            <v>24</v>
          </cell>
          <cell r="F113" t="str">
            <v>R.RESIDUAL
24</v>
          </cell>
          <cell r="G113">
            <v>24</v>
          </cell>
        </row>
        <row r="114">
          <cell r="D114" t="str">
            <v>R.INHERENTE
23</v>
          </cell>
          <cell r="E114">
            <v>23</v>
          </cell>
          <cell r="F114" t="str">
            <v>R.RESIDUAL
23</v>
          </cell>
          <cell r="G114">
            <v>23</v>
          </cell>
        </row>
        <row r="115">
          <cell r="D115" t="str">
            <v>R.INHERENTE
22</v>
          </cell>
          <cell r="E115">
            <v>22</v>
          </cell>
          <cell r="F115" t="str">
            <v>R.RESIDUAL
22</v>
          </cell>
          <cell r="G115">
            <v>22</v>
          </cell>
        </row>
        <row r="116">
          <cell r="D116" t="str">
            <v>R.INHERENTE
21</v>
          </cell>
          <cell r="E116">
            <v>21</v>
          </cell>
          <cell r="F116" t="str">
            <v>R.RESIDUAL
21</v>
          </cell>
          <cell r="G116">
            <v>21</v>
          </cell>
        </row>
        <row r="117">
          <cell r="D117" t="str">
            <v>R.INHERENTE
20</v>
          </cell>
          <cell r="E117">
            <v>20</v>
          </cell>
          <cell r="F117" t="str">
            <v>R.RESIDUAL
20</v>
          </cell>
          <cell r="G117">
            <v>20</v>
          </cell>
        </row>
        <row r="118">
          <cell r="D118" t="str">
            <v>R.INHERENTE
19</v>
          </cell>
          <cell r="E118">
            <v>19</v>
          </cell>
          <cell r="F118" t="str">
            <v>R.RESIDUAL
19</v>
          </cell>
          <cell r="G118">
            <v>19</v>
          </cell>
        </row>
        <row r="119">
          <cell r="D119" t="str">
            <v>R.INHERENTE
18</v>
          </cell>
          <cell r="E119">
            <v>18</v>
          </cell>
          <cell r="F119" t="str">
            <v>R.RESIDUAL
18</v>
          </cell>
          <cell r="G119">
            <v>18</v>
          </cell>
        </row>
        <row r="120">
          <cell r="D120" t="str">
            <v>R.INHERENTE
17</v>
          </cell>
          <cell r="E120">
            <v>17</v>
          </cell>
          <cell r="F120" t="str">
            <v>R.RESIDUAL
17</v>
          </cell>
          <cell r="G120">
            <v>17</v>
          </cell>
        </row>
        <row r="121">
          <cell r="D121" t="str">
            <v>R.INHERENTE
16</v>
          </cell>
          <cell r="E121">
            <v>16</v>
          </cell>
          <cell r="F121" t="str">
            <v>R.RESIDUAL
16</v>
          </cell>
          <cell r="G121">
            <v>16</v>
          </cell>
        </row>
        <row r="122">
          <cell r="D122" t="str">
            <v>R.INHERENTE
15</v>
          </cell>
          <cell r="E122">
            <v>15</v>
          </cell>
          <cell r="F122" t="str">
            <v>R.RESIDUAL
15</v>
          </cell>
          <cell r="G122">
            <v>15</v>
          </cell>
        </row>
        <row r="123">
          <cell r="D123" t="str">
            <v>R.INHERENTE
14</v>
          </cell>
          <cell r="E123">
            <v>14</v>
          </cell>
          <cell r="F123" t="str">
            <v>R.RESIDUAL
14</v>
          </cell>
          <cell r="G123">
            <v>14</v>
          </cell>
        </row>
        <row r="124">
          <cell r="D124" t="str">
            <v>R.INHERENTE
13</v>
          </cell>
          <cell r="E124">
            <v>13</v>
          </cell>
          <cell r="F124" t="str">
            <v>R.RESIDUAL
13</v>
          </cell>
          <cell r="G124">
            <v>13</v>
          </cell>
        </row>
        <row r="125">
          <cell r="D125" t="str">
            <v>R.INHERENTE
12</v>
          </cell>
          <cell r="E125">
            <v>12</v>
          </cell>
          <cell r="F125" t="str">
            <v>R.RESIDUAL
12</v>
          </cell>
          <cell r="G125">
            <v>12</v>
          </cell>
        </row>
        <row r="126">
          <cell r="D126" t="str">
            <v>R.INHERENTE
11</v>
          </cell>
          <cell r="E126">
            <v>11</v>
          </cell>
          <cell r="F126" t="str">
            <v>R.RESIDUAL
11</v>
          </cell>
          <cell r="G126">
            <v>11</v>
          </cell>
        </row>
        <row r="127">
          <cell r="D127" t="str">
            <v>R.INHERENTE
10</v>
          </cell>
          <cell r="E127">
            <v>10</v>
          </cell>
          <cell r="F127" t="str">
            <v>R.RESIDUAL
10</v>
          </cell>
          <cell r="G127">
            <v>10</v>
          </cell>
        </row>
        <row r="128">
          <cell r="D128" t="str">
            <v>R.INHERENTE
9</v>
          </cell>
          <cell r="E128">
            <v>9</v>
          </cell>
          <cell r="F128" t="str">
            <v>R.RESIDUAL
9</v>
          </cell>
          <cell r="G128">
            <v>9</v>
          </cell>
        </row>
        <row r="129">
          <cell r="D129" t="str">
            <v>R.INHERENTE
8</v>
          </cell>
          <cell r="E129">
            <v>8</v>
          </cell>
          <cell r="F129" t="str">
            <v>R.RESIDUAL
8</v>
          </cell>
          <cell r="G129">
            <v>8</v>
          </cell>
        </row>
        <row r="130">
          <cell r="D130" t="str">
            <v>R.INHERENTE
7</v>
          </cell>
          <cell r="E130">
            <v>7</v>
          </cell>
          <cell r="F130" t="str">
            <v>R.RESIDUAL
7</v>
          </cell>
          <cell r="G130">
            <v>7</v>
          </cell>
        </row>
        <row r="131">
          <cell r="D131" t="str">
            <v>R.INHERENTE
6</v>
          </cell>
          <cell r="E131">
            <v>6</v>
          </cell>
          <cell r="F131" t="str">
            <v>R.RESIDUAL
6</v>
          </cell>
          <cell r="G131">
            <v>6</v>
          </cell>
        </row>
        <row r="132">
          <cell r="D132" t="str">
            <v>R.INHERENTE
5</v>
          </cell>
          <cell r="E132">
            <v>5</v>
          </cell>
          <cell r="F132" t="str">
            <v>R.RESIDUAL
5</v>
          </cell>
          <cell r="G132">
            <v>5</v>
          </cell>
        </row>
        <row r="133">
          <cell r="D133" t="str">
            <v>R.INHERENTE
4</v>
          </cell>
          <cell r="E133">
            <v>4</v>
          </cell>
          <cell r="F133" t="str">
            <v>R.RESIDUAL
4</v>
          </cell>
          <cell r="G133">
            <v>4</v>
          </cell>
        </row>
        <row r="134">
          <cell r="D134" t="str">
            <v>R.INHERENTE
3</v>
          </cell>
          <cell r="E134">
            <v>3</v>
          </cell>
          <cell r="F134" t="str">
            <v>R.RESIDUAL
3</v>
          </cell>
          <cell r="G134">
            <v>3</v>
          </cell>
        </row>
        <row r="135">
          <cell r="D135" t="str">
            <v>R.INHERENTE
2</v>
          </cell>
          <cell r="E135">
            <v>2</v>
          </cell>
          <cell r="F135" t="str">
            <v>R.RESIDUAL
2</v>
          </cell>
          <cell r="G135">
            <v>2</v>
          </cell>
        </row>
        <row r="136">
          <cell r="D136" t="str">
            <v>R.INHERENTE
1</v>
          </cell>
          <cell r="E136">
            <v>1</v>
          </cell>
          <cell r="F136" t="str">
            <v>R.RESIDUAL
1</v>
          </cell>
          <cell r="G136">
            <v>1</v>
          </cell>
        </row>
      </sheetData>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C93"/>
  <sheetViews>
    <sheetView zoomScale="85" zoomScaleNormal="85" workbookViewId="0">
      <selection activeCell="E63" sqref="E63:U64"/>
    </sheetView>
  </sheetViews>
  <sheetFormatPr baseColWidth="10" defaultRowHeight="12.75" x14ac:dyDescent="0.2"/>
  <cols>
    <col min="1" max="1" width="2.28515625" style="221" customWidth="1"/>
    <col min="2" max="2" width="9" style="221" customWidth="1"/>
    <col min="3" max="14" width="11.42578125" style="221"/>
    <col min="15" max="16" width="13.28515625" style="221" customWidth="1"/>
    <col min="17" max="17" width="11.42578125" style="221"/>
    <col min="18" max="18" width="11.42578125" style="221" customWidth="1"/>
    <col min="19" max="20" width="11.42578125" style="221"/>
    <col min="21" max="21" width="12.42578125" style="221" customWidth="1"/>
    <col min="22" max="23" width="3" style="221" customWidth="1"/>
    <col min="24" max="16384" width="11.42578125" style="221"/>
  </cols>
  <sheetData>
    <row r="1" spans="2:26" ht="13.5" thickBot="1" x14ac:dyDescent="0.25"/>
    <row r="2" spans="2:26" ht="30" customHeight="1" x14ac:dyDescent="0.2">
      <c r="B2" s="624"/>
      <c r="C2" s="625"/>
      <c r="D2" s="625"/>
      <c r="E2" s="625"/>
      <c r="F2" s="625"/>
      <c r="G2" s="630" t="s">
        <v>907</v>
      </c>
      <c r="H2" s="630"/>
      <c r="I2" s="630"/>
      <c r="J2" s="630"/>
      <c r="K2" s="630"/>
      <c r="L2" s="630"/>
      <c r="M2" s="630"/>
      <c r="N2" s="630"/>
      <c r="O2" s="633" t="s">
        <v>441</v>
      </c>
      <c r="P2" s="633"/>
      <c r="Q2" s="636">
        <v>1</v>
      </c>
      <c r="R2" s="636"/>
      <c r="S2" s="638"/>
      <c r="T2" s="638"/>
      <c r="U2" s="639"/>
      <c r="V2" s="258"/>
      <c r="W2" s="258"/>
      <c r="X2" s="258"/>
      <c r="Y2" s="258"/>
      <c r="Z2" s="258"/>
    </row>
    <row r="3" spans="2:26" ht="30" customHeight="1" x14ac:dyDescent="0.2">
      <c r="B3" s="626"/>
      <c r="C3" s="627"/>
      <c r="D3" s="627"/>
      <c r="E3" s="627"/>
      <c r="F3" s="627"/>
      <c r="G3" s="631"/>
      <c r="H3" s="631"/>
      <c r="I3" s="631"/>
      <c r="J3" s="631"/>
      <c r="K3" s="631"/>
      <c r="L3" s="631"/>
      <c r="M3" s="631"/>
      <c r="N3" s="631"/>
      <c r="O3" s="634" t="s">
        <v>442</v>
      </c>
      <c r="P3" s="634"/>
      <c r="Q3" s="637">
        <v>44630</v>
      </c>
      <c r="R3" s="637"/>
      <c r="S3" s="640"/>
      <c r="T3" s="640"/>
      <c r="U3" s="641"/>
      <c r="V3" s="258"/>
      <c r="W3" s="258"/>
      <c r="X3" s="258"/>
      <c r="Y3" s="258"/>
      <c r="Z3" s="258"/>
    </row>
    <row r="4" spans="2:26" ht="30" customHeight="1" thickBot="1" x14ac:dyDescent="0.25">
      <c r="B4" s="628"/>
      <c r="C4" s="629"/>
      <c r="D4" s="629"/>
      <c r="E4" s="629"/>
      <c r="F4" s="629"/>
      <c r="G4" s="632"/>
      <c r="H4" s="632"/>
      <c r="I4" s="632"/>
      <c r="J4" s="632"/>
      <c r="K4" s="632"/>
      <c r="L4" s="632"/>
      <c r="M4" s="632"/>
      <c r="N4" s="632"/>
      <c r="O4" s="635" t="s">
        <v>443</v>
      </c>
      <c r="P4" s="635"/>
      <c r="Q4" s="635" t="s">
        <v>910</v>
      </c>
      <c r="R4" s="635"/>
      <c r="S4" s="642"/>
      <c r="T4" s="642"/>
      <c r="U4" s="643"/>
      <c r="V4" s="258"/>
      <c r="W4" s="258"/>
      <c r="X4" s="258"/>
      <c r="Y4" s="258"/>
      <c r="Z4" s="258"/>
    </row>
    <row r="5" spans="2:26" ht="11.25" customHeight="1" x14ac:dyDescent="0.2">
      <c r="V5" s="258"/>
      <c r="W5" s="258"/>
      <c r="X5" s="258"/>
      <c r="Y5" s="258"/>
      <c r="Z5" s="258"/>
    </row>
    <row r="6" spans="2:26" ht="32.25" customHeight="1" x14ac:dyDescent="0.2">
      <c r="B6" s="622" t="s">
        <v>841</v>
      </c>
      <c r="C6" s="622"/>
      <c r="D6" s="622"/>
      <c r="E6" s="622"/>
      <c r="F6" s="622"/>
      <c r="G6" s="622"/>
      <c r="H6" s="622"/>
      <c r="I6" s="622"/>
      <c r="J6" s="622"/>
      <c r="K6" s="622"/>
      <c r="L6" s="622"/>
      <c r="M6" s="622"/>
      <c r="N6" s="622"/>
      <c r="O6" s="622"/>
      <c r="P6" s="622"/>
      <c r="Q6" s="622"/>
      <c r="R6" s="622"/>
      <c r="S6" s="622"/>
      <c r="T6" s="622"/>
      <c r="U6" s="623"/>
      <c r="V6" s="258"/>
      <c r="W6" s="258"/>
      <c r="X6" s="258"/>
      <c r="Y6" s="258"/>
      <c r="Z6" s="258"/>
    </row>
    <row r="7" spans="2:26" ht="12" customHeight="1" thickBot="1" x14ac:dyDescent="0.25"/>
    <row r="8" spans="2:26" ht="41.25" customHeight="1" x14ac:dyDescent="0.2">
      <c r="B8" s="619" t="s">
        <v>909</v>
      </c>
      <c r="C8" s="620"/>
      <c r="D8" s="620"/>
      <c r="E8" s="620"/>
      <c r="F8" s="620"/>
      <c r="G8" s="620"/>
      <c r="H8" s="620"/>
      <c r="I8" s="620"/>
      <c r="J8" s="620"/>
      <c r="K8" s="620"/>
      <c r="L8" s="620"/>
      <c r="M8" s="620"/>
      <c r="N8" s="620"/>
      <c r="O8" s="620"/>
      <c r="P8" s="620"/>
      <c r="Q8" s="620"/>
      <c r="R8" s="620"/>
      <c r="S8" s="620"/>
      <c r="T8" s="620"/>
      <c r="U8" s="621"/>
    </row>
    <row r="9" spans="2:26" s="258" customFormat="1" ht="26.25" customHeight="1" x14ac:dyDescent="0.2">
      <c r="B9" s="610" t="s">
        <v>735</v>
      </c>
      <c r="C9" s="558" t="s">
        <v>777</v>
      </c>
      <c r="D9" s="558"/>
      <c r="E9" s="558"/>
      <c r="F9" s="558"/>
      <c r="G9" s="558"/>
      <c r="H9" s="558"/>
      <c r="I9" s="558"/>
      <c r="J9" s="558"/>
      <c r="K9" s="558"/>
      <c r="L9" s="558"/>
      <c r="M9" s="558"/>
      <c r="N9" s="558"/>
      <c r="O9" s="558"/>
      <c r="P9" s="558"/>
      <c r="Q9" s="558"/>
      <c r="R9" s="558"/>
      <c r="S9" s="558"/>
      <c r="T9" s="558"/>
      <c r="U9" s="559"/>
    </row>
    <row r="10" spans="2:26" s="258" customFormat="1" ht="26.25" customHeight="1" x14ac:dyDescent="0.2">
      <c r="B10" s="610"/>
      <c r="C10" s="558" t="s">
        <v>776</v>
      </c>
      <c r="D10" s="558"/>
      <c r="E10" s="558"/>
      <c r="F10" s="558"/>
      <c r="G10" s="558"/>
      <c r="H10" s="558"/>
      <c r="I10" s="558"/>
      <c r="J10" s="558"/>
      <c r="K10" s="558"/>
      <c r="L10" s="558"/>
      <c r="M10" s="558"/>
      <c r="N10" s="558"/>
      <c r="O10" s="558"/>
      <c r="P10" s="558"/>
      <c r="Q10" s="558"/>
      <c r="R10" s="558"/>
      <c r="S10" s="558"/>
      <c r="T10" s="558"/>
      <c r="U10" s="559"/>
    </row>
    <row r="11" spans="2:26" s="258" customFormat="1" ht="26.25" customHeight="1" x14ac:dyDescent="0.2">
      <c r="B11" s="610"/>
      <c r="C11" s="558" t="s">
        <v>840</v>
      </c>
      <c r="D11" s="558"/>
      <c r="E11" s="558"/>
      <c r="F11" s="558"/>
      <c r="G11" s="558"/>
      <c r="H11" s="558"/>
      <c r="I11" s="558"/>
      <c r="J11" s="558"/>
      <c r="K11" s="558"/>
      <c r="L11" s="558"/>
      <c r="M11" s="558"/>
      <c r="N11" s="558"/>
      <c r="O11" s="558"/>
      <c r="P11" s="558"/>
      <c r="Q11" s="558"/>
      <c r="R11" s="558"/>
      <c r="S11" s="558"/>
      <c r="T11" s="558"/>
      <c r="U11" s="559"/>
    </row>
    <row r="12" spans="2:26" s="258" customFormat="1" ht="26.25" customHeight="1" x14ac:dyDescent="0.2">
      <c r="B12" s="610"/>
      <c r="C12" s="582" t="s">
        <v>737</v>
      </c>
      <c r="D12" s="582"/>
      <c r="E12" s="582"/>
      <c r="F12" s="582"/>
      <c r="G12" s="582"/>
      <c r="H12" s="582"/>
      <c r="I12" s="582"/>
      <c r="J12" s="582"/>
      <c r="K12" s="582"/>
      <c r="L12" s="582"/>
      <c r="M12" s="582"/>
      <c r="N12" s="582"/>
      <c r="O12" s="582"/>
      <c r="P12" s="582"/>
      <c r="Q12" s="582"/>
      <c r="R12" s="582"/>
      <c r="S12" s="582"/>
      <c r="T12" s="582"/>
      <c r="U12" s="583"/>
    </row>
    <row r="13" spans="2:26" s="258" customFormat="1" ht="26.25" customHeight="1" x14ac:dyDescent="0.2">
      <c r="B13" s="610"/>
      <c r="C13" s="548" t="s">
        <v>736</v>
      </c>
      <c r="D13" s="548"/>
      <c r="E13" s="548"/>
      <c r="F13" s="548"/>
      <c r="G13" s="548"/>
      <c r="H13" s="548"/>
      <c r="I13" s="548"/>
      <c r="J13" s="548"/>
      <c r="K13" s="548"/>
      <c r="L13" s="548"/>
      <c r="M13" s="548"/>
      <c r="N13" s="548"/>
      <c r="O13" s="548"/>
      <c r="P13" s="548"/>
      <c r="Q13" s="548"/>
      <c r="R13" s="548"/>
      <c r="S13" s="548"/>
      <c r="T13" s="548"/>
      <c r="U13" s="549"/>
    </row>
    <row r="14" spans="2:26" s="258" customFormat="1" ht="26.25" customHeight="1" x14ac:dyDescent="0.2">
      <c r="B14" s="610"/>
      <c r="C14" s="558" t="s">
        <v>734</v>
      </c>
      <c r="D14" s="558"/>
      <c r="E14" s="558"/>
      <c r="F14" s="558"/>
      <c r="G14" s="558"/>
      <c r="H14" s="558"/>
      <c r="I14" s="558"/>
      <c r="J14" s="558"/>
      <c r="K14" s="558"/>
      <c r="L14" s="558"/>
      <c r="M14" s="558"/>
      <c r="N14" s="558"/>
      <c r="O14" s="558"/>
      <c r="P14" s="558"/>
      <c r="Q14" s="558"/>
      <c r="R14" s="558"/>
      <c r="S14" s="558"/>
      <c r="T14" s="558"/>
      <c r="U14" s="559"/>
    </row>
    <row r="15" spans="2:26" s="258" customFormat="1" ht="26.25" customHeight="1" x14ac:dyDescent="0.2">
      <c r="B15" s="610"/>
      <c r="C15" s="558" t="s">
        <v>733</v>
      </c>
      <c r="D15" s="558"/>
      <c r="E15" s="558"/>
      <c r="F15" s="558"/>
      <c r="G15" s="558"/>
      <c r="H15" s="558"/>
      <c r="I15" s="558"/>
      <c r="J15" s="558"/>
      <c r="K15" s="558"/>
      <c r="L15" s="558"/>
      <c r="M15" s="558"/>
      <c r="N15" s="558"/>
      <c r="O15" s="558"/>
      <c r="P15" s="558"/>
      <c r="Q15" s="558"/>
      <c r="R15" s="558"/>
      <c r="S15" s="558"/>
      <c r="T15" s="558"/>
      <c r="U15" s="559"/>
    </row>
    <row r="16" spans="2:26" s="258" customFormat="1" ht="26.25" customHeight="1" x14ac:dyDescent="0.2">
      <c r="B16" s="610"/>
      <c r="C16" s="579" t="s">
        <v>873</v>
      </c>
      <c r="D16" s="580"/>
      <c r="E16" s="580"/>
      <c r="F16" s="580"/>
      <c r="G16" s="580"/>
      <c r="H16" s="580"/>
      <c r="I16" s="580"/>
      <c r="J16" s="580"/>
      <c r="K16" s="580"/>
      <c r="L16" s="580"/>
      <c r="M16" s="580"/>
      <c r="N16" s="580"/>
      <c r="O16" s="580"/>
      <c r="P16" s="580"/>
      <c r="Q16" s="580"/>
      <c r="R16" s="580"/>
      <c r="S16" s="580"/>
      <c r="T16" s="580"/>
      <c r="U16" s="581"/>
    </row>
    <row r="17" spans="2:21" s="258" customFormat="1" ht="26.25" customHeight="1" x14ac:dyDescent="0.2">
      <c r="B17" s="610"/>
      <c r="C17" s="558" t="s">
        <v>869</v>
      </c>
      <c r="D17" s="558"/>
      <c r="E17" s="558"/>
      <c r="F17" s="558"/>
      <c r="G17" s="558"/>
      <c r="H17" s="558"/>
      <c r="I17" s="558"/>
      <c r="J17" s="558"/>
      <c r="K17" s="558"/>
      <c r="L17" s="558"/>
      <c r="M17" s="558"/>
      <c r="N17" s="558"/>
      <c r="O17" s="558"/>
      <c r="P17" s="558"/>
      <c r="Q17" s="558"/>
      <c r="R17" s="558"/>
      <c r="S17" s="558"/>
      <c r="T17" s="558"/>
      <c r="U17" s="559"/>
    </row>
    <row r="18" spans="2:21" s="258" customFormat="1" ht="26.25" customHeight="1" x14ac:dyDescent="0.2">
      <c r="B18" s="610"/>
      <c r="C18" s="558" t="s">
        <v>870</v>
      </c>
      <c r="D18" s="558"/>
      <c r="E18" s="558"/>
      <c r="F18" s="558"/>
      <c r="G18" s="558"/>
      <c r="H18" s="558"/>
      <c r="I18" s="558"/>
      <c r="J18" s="558"/>
      <c r="K18" s="558"/>
      <c r="L18" s="558"/>
      <c r="M18" s="558"/>
      <c r="N18" s="558"/>
      <c r="O18" s="558"/>
      <c r="P18" s="558"/>
      <c r="Q18" s="558"/>
      <c r="R18" s="558"/>
      <c r="S18" s="558"/>
      <c r="T18" s="558"/>
      <c r="U18" s="559"/>
    </row>
    <row r="19" spans="2:21" s="258" customFormat="1" ht="26.25" customHeight="1" x14ac:dyDescent="0.2">
      <c r="B19" s="610"/>
      <c r="C19" s="558" t="s">
        <v>871</v>
      </c>
      <c r="D19" s="558"/>
      <c r="E19" s="558"/>
      <c r="F19" s="558"/>
      <c r="G19" s="558"/>
      <c r="H19" s="558"/>
      <c r="I19" s="558"/>
      <c r="J19" s="558"/>
      <c r="K19" s="558"/>
      <c r="L19" s="558"/>
      <c r="M19" s="558"/>
      <c r="N19" s="558"/>
      <c r="O19" s="558"/>
      <c r="P19" s="558"/>
      <c r="Q19" s="558"/>
      <c r="R19" s="558"/>
      <c r="S19" s="558"/>
      <c r="T19" s="558"/>
      <c r="U19" s="559"/>
    </row>
    <row r="20" spans="2:21" s="258" customFormat="1" ht="26.25" customHeight="1" x14ac:dyDescent="0.2">
      <c r="B20" s="610"/>
      <c r="C20" s="558" t="s">
        <v>902</v>
      </c>
      <c r="D20" s="558"/>
      <c r="E20" s="558"/>
      <c r="F20" s="558"/>
      <c r="G20" s="558"/>
      <c r="H20" s="558"/>
      <c r="I20" s="558"/>
      <c r="J20" s="558"/>
      <c r="K20" s="558"/>
      <c r="L20" s="558"/>
      <c r="M20" s="558"/>
      <c r="N20" s="558"/>
      <c r="O20" s="558"/>
      <c r="P20" s="558"/>
      <c r="Q20" s="558"/>
      <c r="R20" s="558"/>
      <c r="S20" s="558"/>
      <c r="T20" s="558"/>
      <c r="U20" s="559"/>
    </row>
    <row r="21" spans="2:21" s="258" customFormat="1" ht="26.25" customHeight="1" x14ac:dyDescent="0.2">
      <c r="B21" s="610"/>
      <c r="C21" s="579" t="s">
        <v>901</v>
      </c>
      <c r="D21" s="580"/>
      <c r="E21" s="580"/>
      <c r="F21" s="580"/>
      <c r="G21" s="580"/>
      <c r="H21" s="580"/>
      <c r="I21" s="580"/>
      <c r="J21" s="580"/>
      <c r="K21" s="580"/>
      <c r="L21" s="580"/>
      <c r="M21" s="580"/>
      <c r="N21" s="580"/>
      <c r="O21" s="580"/>
      <c r="P21" s="580"/>
      <c r="Q21" s="580"/>
      <c r="R21" s="580"/>
      <c r="S21" s="580"/>
      <c r="T21" s="580"/>
      <c r="U21" s="581"/>
    </row>
    <row r="22" spans="2:21" s="258" customFormat="1" ht="26.25" customHeight="1" x14ac:dyDescent="0.2">
      <c r="B22" s="610"/>
      <c r="C22" s="579" t="s">
        <v>899</v>
      </c>
      <c r="D22" s="580"/>
      <c r="E22" s="580"/>
      <c r="F22" s="580"/>
      <c r="G22" s="580"/>
      <c r="H22" s="580"/>
      <c r="I22" s="580"/>
      <c r="J22" s="580"/>
      <c r="K22" s="580"/>
      <c r="L22" s="580"/>
      <c r="M22" s="580"/>
      <c r="N22" s="580"/>
      <c r="O22" s="580"/>
      <c r="P22" s="580"/>
      <c r="Q22" s="580"/>
      <c r="R22" s="580"/>
      <c r="S22" s="580"/>
      <c r="T22" s="580"/>
      <c r="U22" s="581"/>
    </row>
    <row r="23" spans="2:21" s="258" customFormat="1" ht="26.25" customHeight="1" x14ac:dyDescent="0.2">
      <c r="B23" s="610"/>
      <c r="C23" s="558" t="s">
        <v>900</v>
      </c>
      <c r="D23" s="558"/>
      <c r="E23" s="558"/>
      <c r="F23" s="558"/>
      <c r="G23" s="558"/>
      <c r="H23" s="558"/>
      <c r="I23" s="558"/>
      <c r="J23" s="558"/>
      <c r="K23" s="558"/>
      <c r="L23" s="558"/>
      <c r="M23" s="558"/>
      <c r="N23" s="558"/>
      <c r="O23" s="558"/>
      <c r="P23" s="558"/>
      <c r="Q23" s="558"/>
      <c r="R23" s="558"/>
      <c r="S23" s="558"/>
      <c r="T23" s="558"/>
      <c r="U23" s="559"/>
    </row>
    <row r="24" spans="2:21" s="258" customFormat="1" ht="26.25" customHeight="1" x14ac:dyDescent="0.2">
      <c r="B24" s="584" t="s">
        <v>744</v>
      </c>
      <c r="C24" s="582" t="s">
        <v>743</v>
      </c>
      <c r="D24" s="582"/>
      <c r="E24" s="582"/>
      <c r="F24" s="582"/>
      <c r="G24" s="582"/>
      <c r="H24" s="582"/>
      <c r="I24" s="582"/>
      <c r="J24" s="582"/>
      <c r="K24" s="582"/>
      <c r="L24" s="582"/>
      <c r="M24" s="582"/>
      <c r="N24" s="582"/>
      <c r="O24" s="582"/>
      <c r="P24" s="582"/>
      <c r="Q24" s="582"/>
      <c r="R24" s="582"/>
      <c r="S24" s="582"/>
      <c r="T24" s="582"/>
      <c r="U24" s="583"/>
    </row>
    <row r="25" spans="2:21" s="258" customFormat="1" ht="26.25" customHeight="1" x14ac:dyDescent="0.2">
      <c r="B25" s="584"/>
      <c r="C25" s="558" t="s">
        <v>775</v>
      </c>
      <c r="D25" s="558"/>
      <c r="E25" s="558"/>
      <c r="F25" s="558"/>
      <c r="G25" s="558"/>
      <c r="H25" s="558"/>
      <c r="I25" s="558"/>
      <c r="J25" s="558"/>
      <c r="K25" s="558"/>
      <c r="L25" s="558"/>
      <c r="M25" s="558"/>
      <c r="N25" s="558"/>
      <c r="O25" s="558"/>
      <c r="P25" s="558"/>
      <c r="Q25" s="558"/>
      <c r="R25" s="558"/>
      <c r="S25" s="558"/>
      <c r="T25" s="558"/>
      <c r="U25" s="559"/>
    </row>
    <row r="26" spans="2:21" s="258" customFormat="1" ht="26.25" customHeight="1" x14ac:dyDescent="0.2">
      <c r="B26" s="584"/>
      <c r="C26" s="558" t="s">
        <v>774</v>
      </c>
      <c r="D26" s="558"/>
      <c r="E26" s="558"/>
      <c r="F26" s="558"/>
      <c r="G26" s="558"/>
      <c r="H26" s="558"/>
      <c r="I26" s="558"/>
      <c r="J26" s="558"/>
      <c r="K26" s="558"/>
      <c r="L26" s="558"/>
      <c r="M26" s="558"/>
      <c r="N26" s="558"/>
      <c r="O26" s="558"/>
      <c r="P26" s="558"/>
      <c r="Q26" s="558"/>
      <c r="R26" s="558"/>
      <c r="S26" s="558"/>
      <c r="T26" s="558"/>
      <c r="U26" s="559"/>
    </row>
    <row r="27" spans="2:21" s="258" customFormat="1" ht="26.25" customHeight="1" x14ac:dyDescent="0.2">
      <c r="B27" s="584"/>
      <c r="C27" s="558" t="s">
        <v>773</v>
      </c>
      <c r="D27" s="558"/>
      <c r="E27" s="558"/>
      <c r="F27" s="558"/>
      <c r="G27" s="558"/>
      <c r="H27" s="558"/>
      <c r="I27" s="558"/>
      <c r="J27" s="558"/>
      <c r="K27" s="558"/>
      <c r="L27" s="558"/>
      <c r="M27" s="558"/>
      <c r="N27" s="558"/>
      <c r="O27" s="558"/>
      <c r="P27" s="558"/>
      <c r="Q27" s="558"/>
      <c r="R27" s="558"/>
      <c r="S27" s="558"/>
      <c r="T27" s="558"/>
      <c r="U27" s="559"/>
    </row>
    <row r="28" spans="2:21" s="258" customFormat="1" ht="26.25" customHeight="1" x14ac:dyDescent="0.2">
      <c r="B28" s="584"/>
      <c r="C28" s="558" t="s">
        <v>784</v>
      </c>
      <c r="D28" s="558"/>
      <c r="E28" s="558"/>
      <c r="F28" s="558"/>
      <c r="G28" s="558"/>
      <c r="H28" s="558"/>
      <c r="I28" s="558"/>
      <c r="J28" s="558"/>
      <c r="K28" s="558"/>
      <c r="L28" s="558"/>
      <c r="M28" s="558"/>
      <c r="N28" s="558"/>
      <c r="O28" s="558"/>
      <c r="P28" s="558"/>
      <c r="Q28" s="558"/>
      <c r="R28" s="558"/>
      <c r="S28" s="558"/>
      <c r="T28" s="558"/>
      <c r="U28" s="559"/>
    </row>
    <row r="29" spans="2:21" s="258" customFormat="1" ht="27" customHeight="1" x14ac:dyDescent="0.2">
      <c r="B29" s="610" t="s">
        <v>745</v>
      </c>
      <c r="C29" s="538" t="s">
        <v>746</v>
      </c>
      <c r="D29" s="538"/>
      <c r="E29" s="538"/>
      <c r="F29" s="538"/>
      <c r="G29" s="538"/>
      <c r="H29" s="538"/>
      <c r="I29" s="538"/>
      <c r="J29" s="538"/>
      <c r="K29" s="538"/>
      <c r="L29" s="538"/>
      <c r="M29" s="538"/>
      <c r="N29" s="538"/>
      <c r="O29" s="538"/>
      <c r="P29" s="538"/>
      <c r="Q29" s="538"/>
      <c r="R29" s="538"/>
      <c r="S29" s="538"/>
      <c r="T29" s="538"/>
      <c r="U29" s="539"/>
    </row>
    <row r="30" spans="2:21" s="258" customFormat="1" ht="27" customHeight="1" x14ac:dyDescent="0.2">
      <c r="B30" s="610"/>
      <c r="C30" s="570" t="s">
        <v>832</v>
      </c>
      <c r="D30" s="571"/>
      <c r="E30" s="572"/>
      <c r="F30" s="579" t="s">
        <v>833</v>
      </c>
      <c r="G30" s="580"/>
      <c r="H30" s="580"/>
      <c r="I30" s="580"/>
      <c r="J30" s="580"/>
      <c r="K30" s="580"/>
      <c r="L30" s="580"/>
      <c r="M30" s="580"/>
      <c r="N30" s="580"/>
      <c r="O30" s="580"/>
      <c r="P30" s="580"/>
      <c r="Q30" s="580"/>
      <c r="R30" s="580"/>
      <c r="S30" s="580"/>
      <c r="T30" s="580"/>
      <c r="U30" s="581"/>
    </row>
    <row r="31" spans="2:21" s="258" customFormat="1" ht="27" customHeight="1" x14ac:dyDescent="0.2">
      <c r="B31" s="610"/>
      <c r="C31" s="573"/>
      <c r="D31" s="574"/>
      <c r="E31" s="575"/>
      <c r="F31" s="579" t="s">
        <v>834</v>
      </c>
      <c r="G31" s="580"/>
      <c r="H31" s="580"/>
      <c r="I31" s="580"/>
      <c r="J31" s="580"/>
      <c r="K31" s="580"/>
      <c r="L31" s="580"/>
      <c r="M31" s="580"/>
      <c r="N31" s="580"/>
      <c r="O31" s="580"/>
      <c r="P31" s="580"/>
      <c r="Q31" s="580"/>
      <c r="R31" s="580"/>
      <c r="S31" s="580"/>
      <c r="T31" s="580"/>
      <c r="U31" s="581"/>
    </row>
    <row r="32" spans="2:21" s="258" customFormat="1" ht="27" customHeight="1" x14ac:dyDescent="0.2">
      <c r="B32" s="610"/>
      <c r="C32" s="573"/>
      <c r="D32" s="574"/>
      <c r="E32" s="575"/>
      <c r="F32" s="579" t="s">
        <v>835</v>
      </c>
      <c r="G32" s="580"/>
      <c r="H32" s="580"/>
      <c r="I32" s="580"/>
      <c r="J32" s="580"/>
      <c r="K32" s="580"/>
      <c r="L32" s="580"/>
      <c r="M32" s="580"/>
      <c r="N32" s="580"/>
      <c r="O32" s="580"/>
      <c r="P32" s="580"/>
      <c r="Q32" s="580"/>
      <c r="R32" s="580"/>
      <c r="S32" s="580"/>
      <c r="T32" s="580"/>
      <c r="U32" s="581"/>
    </row>
    <row r="33" spans="2:29" s="258" customFormat="1" ht="27" customHeight="1" x14ac:dyDescent="0.2">
      <c r="B33" s="610"/>
      <c r="C33" s="576"/>
      <c r="D33" s="577"/>
      <c r="E33" s="578"/>
      <c r="F33" s="579" t="s">
        <v>836</v>
      </c>
      <c r="G33" s="580"/>
      <c r="H33" s="580"/>
      <c r="I33" s="580"/>
      <c r="J33" s="580"/>
      <c r="K33" s="580"/>
      <c r="L33" s="580"/>
      <c r="M33" s="580"/>
      <c r="N33" s="580"/>
      <c r="O33" s="580"/>
      <c r="P33" s="580"/>
      <c r="Q33" s="580"/>
      <c r="R33" s="580"/>
      <c r="S33" s="580"/>
      <c r="T33" s="580"/>
      <c r="U33" s="581"/>
    </row>
    <row r="34" spans="2:29" s="258" customFormat="1" ht="27" customHeight="1" x14ac:dyDescent="0.2">
      <c r="B34" s="610"/>
      <c r="C34" s="558" t="s">
        <v>747</v>
      </c>
      <c r="D34" s="558"/>
      <c r="E34" s="558"/>
      <c r="F34" s="558"/>
      <c r="G34" s="558"/>
      <c r="H34" s="558"/>
      <c r="I34" s="558"/>
      <c r="J34" s="558"/>
      <c r="K34" s="558"/>
      <c r="L34" s="558"/>
      <c r="M34" s="558"/>
      <c r="N34" s="558"/>
      <c r="O34" s="558"/>
      <c r="P34" s="558"/>
      <c r="Q34" s="558"/>
      <c r="R34" s="558"/>
      <c r="S34" s="558"/>
      <c r="T34" s="558"/>
      <c r="U34" s="559"/>
    </row>
    <row r="35" spans="2:29" s="258" customFormat="1" ht="27" customHeight="1" x14ac:dyDescent="0.2">
      <c r="B35" s="610"/>
      <c r="C35" s="558" t="s">
        <v>748</v>
      </c>
      <c r="D35" s="558"/>
      <c r="E35" s="558"/>
      <c r="F35" s="558"/>
      <c r="G35" s="558"/>
      <c r="H35" s="558"/>
      <c r="I35" s="558"/>
      <c r="J35" s="558"/>
      <c r="K35" s="558"/>
      <c r="L35" s="558"/>
      <c r="M35" s="558"/>
      <c r="N35" s="558"/>
      <c r="O35" s="558"/>
      <c r="P35" s="558"/>
      <c r="Q35" s="558"/>
      <c r="R35" s="558"/>
      <c r="S35" s="558"/>
      <c r="T35" s="558"/>
      <c r="U35" s="559"/>
      <c r="X35" s="388"/>
    </row>
    <row r="36" spans="2:29" s="258" customFormat="1" ht="27" customHeight="1" x14ac:dyDescent="0.2">
      <c r="B36" s="610"/>
      <c r="C36" s="558" t="s">
        <v>749</v>
      </c>
      <c r="D36" s="558"/>
      <c r="E36" s="558"/>
      <c r="F36" s="558"/>
      <c r="G36" s="558"/>
      <c r="H36" s="558"/>
      <c r="I36" s="558"/>
      <c r="J36" s="558"/>
      <c r="K36" s="558"/>
      <c r="L36" s="558"/>
      <c r="M36" s="558"/>
      <c r="N36" s="558"/>
      <c r="O36" s="558"/>
      <c r="P36" s="558"/>
      <c r="Q36" s="558"/>
      <c r="R36" s="558"/>
      <c r="S36" s="558"/>
      <c r="T36" s="558"/>
      <c r="U36" s="559"/>
    </row>
    <row r="37" spans="2:29" s="258" customFormat="1" ht="27" customHeight="1" x14ac:dyDescent="0.2">
      <c r="B37" s="610"/>
      <c r="C37" s="558" t="s">
        <v>750</v>
      </c>
      <c r="D37" s="558"/>
      <c r="E37" s="558"/>
      <c r="F37" s="558"/>
      <c r="G37" s="558"/>
      <c r="H37" s="558"/>
      <c r="I37" s="558"/>
      <c r="J37" s="558"/>
      <c r="K37" s="558"/>
      <c r="L37" s="558"/>
      <c r="M37" s="558"/>
      <c r="N37" s="558"/>
      <c r="O37" s="558"/>
      <c r="P37" s="558"/>
      <c r="Q37" s="558"/>
      <c r="R37" s="558"/>
      <c r="S37" s="558"/>
      <c r="T37" s="558"/>
      <c r="U37" s="559"/>
      <c r="X37" s="388"/>
    </row>
    <row r="38" spans="2:29" s="258" customFormat="1" ht="27" customHeight="1" thickBot="1" x14ac:dyDescent="0.25">
      <c r="B38" s="610"/>
      <c r="C38" s="558" t="s">
        <v>751</v>
      </c>
      <c r="D38" s="558"/>
      <c r="E38" s="558"/>
      <c r="F38" s="558"/>
      <c r="G38" s="558"/>
      <c r="H38" s="558"/>
      <c r="I38" s="558"/>
      <c r="J38" s="558"/>
      <c r="K38" s="558"/>
      <c r="L38" s="558"/>
      <c r="M38" s="558"/>
      <c r="N38" s="558"/>
      <c r="O38" s="558"/>
      <c r="P38" s="558"/>
      <c r="Q38" s="558"/>
      <c r="R38" s="558"/>
      <c r="S38" s="558"/>
      <c r="T38" s="558"/>
      <c r="U38" s="559"/>
      <c r="X38" s="388"/>
    </row>
    <row r="39" spans="2:29" s="258" customFormat="1" ht="27" customHeight="1" x14ac:dyDescent="0.2">
      <c r="B39" s="610"/>
      <c r="C39" s="558" t="s">
        <v>753</v>
      </c>
      <c r="D39" s="558"/>
      <c r="E39" s="558"/>
      <c r="F39" s="558"/>
      <c r="G39" s="558"/>
      <c r="H39" s="558"/>
      <c r="I39" s="558"/>
      <c r="J39" s="558"/>
      <c r="K39" s="558"/>
      <c r="L39" s="558"/>
      <c r="M39" s="558"/>
      <c r="N39" s="558"/>
      <c r="O39" s="558"/>
      <c r="P39" s="558"/>
      <c r="Q39" s="558"/>
      <c r="R39" s="558"/>
      <c r="S39" s="558"/>
      <c r="T39" s="558"/>
      <c r="U39" s="559"/>
      <c r="X39" s="560" t="s">
        <v>754</v>
      </c>
      <c r="Y39" s="561"/>
      <c r="Z39" s="561"/>
      <c r="AA39" s="561"/>
      <c r="AB39" s="562"/>
      <c r="AC39" s="388"/>
    </row>
    <row r="40" spans="2:29" s="258" customFormat="1" ht="27.75" customHeight="1" thickBot="1" x14ac:dyDescent="0.25">
      <c r="B40" s="610"/>
      <c r="C40" s="558" t="s">
        <v>752</v>
      </c>
      <c r="D40" s="558"/>
      <c r="E40" s="558"/>
      <c r="F40" s="558"/>
      <c r="G40" s="558"/>
      <c r="H40" s="558"/>
      <c r="I40" s="558"/>
      <c r="J40" s="558"/>
      <c r="K40" s="558"/>
      <c r="L40" s="558"/>
      <c r="M40" s="558"/>
      <c r="N40" s="558"/>
      <c r="O40" s="558"/>
      <c r="P40" s="558"/>
      <c r="Q40" s="558"/>
      <c r="R40" s="558"/>
      <c r="S40" s="558"/>
      <c r="T40" s="558"/>
      <c r="U40" s="559"/>
      <c r="W40" s="392"/>
      <c r="X40" s="563"/>
      <c r="Y40" s="564"/>
      <c r="Z40" s="564"/>
      <c r="AA40" s="564"/>
      <c r="AB40" s="565"/>
      <c r="AC40" s="388"/>
    </row>
    <row r="41" spans="2:29" s="258" customFormat="1" ht="27" customHeight="1" thickBot="1" x14ac:dyDescent="0.25">
      <c r="B41" s="610"/>
      <c r="C41" s="558" t="s">
        <v>759</v>
      </c>
      <c r="D41" s="558"/>
      <c r="E41" s="558"/>
      <c r="F41" s="558"/>
      <c r="G41" s="558"/>
      <c r="H41" s="558"/>
      <c r="I41" s="558"/>
      <c r="J41" s="558"/>
      <c r="K41" s="558"/>
      <c r="L41" s="558"/>
      <c r="M41" s="558"/>
      <c r="N41" s="558"/>
      <c r="O41" s="558"/>
      <c r="P41" s="558"/>
      <c r="Q41" s="558"/>
      <c r="R41" s="558"/>
      <c r="S41" s="558"/>
      <c r="T41" s="558"/>
      <c r="U41" s="559"/>
      <c r="V41" s="390"/>
      <c r="W41" s="388"/>
      <c r="X41" s="566"/>
      <c r="Y41" s="567"/>
      <c r="Z41" s="567"/>
      <c r="AA41" s="567"/>
      <c r="AB41" s="568"/>
      <c r="AC41" s="388"/>
    </row>
    <row r="42" spans="2:29" s="258" customFormat="1" ht="27.75" customHeight="1" thickBot="1" x14ac:dyDescent="0.25">
      <c r="B42" s="610"/>
      <c r="C42" s="558" t="s">
        <v>772</v>
      </c>
      <c r="D42" s="558"/>
      <c r="E42" s="558"/>
      <c r="F42" s="558"/>
      <c r="G42" s="558"/>
      <c r="H42" s="558"/>
      <c r="I42" s="558"/>
      <c r="J42" s="558"/>
      <c r="K42" s="558"/>
      <c r="L42" s="558"/>
      <c r="M42" s="558"/>
      <c r="N42" s="558"/>
      <c r="O42" s="558"/>
      <c r="P42" s="558"/>
      <c r="Q42" s="558"/>
      <c r="R42" s="558"/>
      <c r="S42" s="558"/>
      <c r="T42" s="558"/>
      <c r="U42" s="559"/>
      <c r="AC42" s="388"/>
    </row>
    <row r="43" spans="2:29" s="258" customFormat="1" ht="27" customHeight="1" thickBot="1" x14ac:dyDescent="0.25">
      <c r="B43" s="610"/>
      <c r="C43" s="548" t="s">
        <v>898</v>
      </c>
      <c r="D43" s="548"/>
      <c r="E43" s="548"/>
      <c r="F43" s="548"/>
      <c r="G43" s="548"/>
      <c r="H43" s="548"/>
      <c r="I43" s="548"/>
      <c r="J43" s="548"/>
      <c r="K43" s="548"/>
      <c r="L43" s="548"/>
      <c r="M43" s="548"/>
      <c r="N43" s="548"/>
      <c r="O43" s="548"/>
      <c r="P43" s="548"/>
      <c r="Q43" s="548"/>
      <c r="R43" s="548"/>
      <c r="S43" s="548"/>
      <c r="T43" s="548"/>
      <c r="U43" s="549"/>
      <c r="V43" s="391"/>
      <c r="W43" s="389"/>
      <c r="X43" s="569" t="s">
        <v>755</v>
      </c>
      <c r="Y43" s="569"/>
      <c r="Z43" s="569"/>
      <c r="AA43" s="569"/>
      <c r="AB43" s="569"/>
    </row>
    <row r="44" spans="2:29" s="258" customFormat="1" ht="27" customHeight="1" thickBot="1" x14ac:dyDescent="0.25">
      <c r="B44" s="610"/>
      <c r="C44" s="548" t="s">
        <v>760</v>
      </c>
      <c r="D44" s="548"/>
      <c r="E44" s="548" t="s">
        <v>761</v>
      </c>
      <c r="F44" s="548"/>
      <c r="G44" s="548"/>
      <c r="H44" s="548"/>
      <c r="I44" s="548"/>
      <c r="J44" s="548"/>
      <c r="K44" s="548"/>
      <c r="L44" s="548"/>
      <c r="M44" s="548"/>
      <c r="N44" s="548"/>
      <c r="O44" s="548"/>
      <c r="P44" s="548"/>
      <c r="Q44" s="548"/>
      <c r="R44" s="548"/>
      <c r="S44" s="548"/>
      <c r="T44" s="548"/>
      <c r="U44" s="549"/>
      <c r="W44" s="387"/>
      <c r="X44" s="569"/>
      <c r="Y44" s="569"/>
      <c r="Z44" s="569"/>
      <c r="AA44" s="569"/>
      <c r="AB44" s="569"/>
    </row>
    <row r="45" spans="2:29" s="258" customFormat="1" ht="27" customHeight="1" thickBot="1" x14ac:dyDescent="0.25">
      <c r="B45" s="610"/>
      <c r="C45" s="548"/>
      <c r="D45" s="548"/>
      <c r="E45" s="548" t="s">
        <v>763</v>
      </c>
      <c r="F45" s="548"/>
      <c r="G45" s="548"/>
      <c r="H45" s="548"/>
      <c r="I45" s="548"/>
      <c r="J45" s="548"/>
      <c r="K45" s="548"/>
      <c r="L45" s="548"/>
      <c r="M45" s="548"/>
      <c r="N45" s="548"/>
      <c r="O45" s="548"/>
      <c r="P45" s="548"/>
      <c r="Q45" s="548"/>
      <c r="R45" s="548"/>
      <c r="S45" s="548"/>
      <c r="T45" s="548"/>
      <c r="U45" s="549"/>
      <c r="W45" s="388"/>
      <c r="X45" s="569"/>
      <c r="Y45" s="569"/>
      <c r="Z45" s="569"/>
      <c r="AA45" s="569"/>
      <c r="AB45" s="569"/>
    </row>
    <row r="46" spans="2:29" s="258" customFormat="1" ht="27" customHeight="1" x14ac:dyDescent="0.2">
      <c r="B46" s="610"/>
      <c r="C46" s="548" t="s">
        <v>762</v>
      </c>
      <c r="D46" s="548"/>
      <c r="E46" s="548" t="s">
        <v>764</v>
      </c>
      <c r="F46" s="548"/>
      <c r="G46" s="548"/>
      <c r="H46" s="548"/>
      <c r="I46" s="548"/>
      <c r="J46" s="548"/>
      <c r="K46" s="548"/>
      <c r="L46" s="548"/>
      <c r="M46" s="548"/>
      <c r="N46" s="548"/>
      <c r="O46" s="548"/>
      <c r="P46" s="548"/>
      <c r="Q46" s="548"/>
      <c r="R46" s="548"/>
      <c r="S46" s="548"/>
      <c r="T46" s="548"/>
      <c r="U46" s="549"/>
    </row>
    <row r="47" spans="2:29" s="258" customFormat="1" ht="27" customHeight="1" x14ac:dyDescent="0.2">
      <c r="B47" s="610"/>
      <c r="C47" s="548"/>
      <c r="D47" s="548"/>
      <c r="E47" s="548" t="s">
        <v>770</v>
      </c>
      <c r="F47" s="548"/>
      <c r="G47" s="548"/>
      <c r="H47" s="548"/>
      <c r="I47" s="548"/>
      <c r="J47" s="548"/>
      <c r="K47" s="548"/>
      <c r="L47" s="548"/>
      <c r="M47" s="548"/>
      <c r="N47" s="548"/>
      <c r="O47" s="548"/>
      <c r="P47" s="548"/>
      <c r="Q47" s="548"/>
      <c r="R47" s="548"/>
      <c r="S47" s="548"/>
      <c r="T47" s="548"/>
      <c r="U47" s="549"/>
      <c r="AC47" s="388"/>
    </row>
    <row r="48" spans="2:29" s="258" customFormat="1" ht="27" customHeight="1" x14ac:dyDescent="0.2">
      <c r="B48" s="610"/>
      <c r="C48" s="548" t="s">
        <v>767</v>
      </c>
      <c r="D48" s="548"/>
      <c r="E48" s="548" t="s">
        <v>766</v>
      </c>
      <c r="F48" s="548"/>
      <c r="G48" s="548"/>
      <c r="H48" s="548"/>
      <c r="I48" s="548"/>
      <c r="J48" s="548"/>
      <c r="K48" s="548"/>
      <c r="L48" s="548"/>
      <c r="M48" s="548"/>
      <c r="N48" s="548"/>
      <c r="O48" s="548"/>
      <c r="P48" s="548"/>
      <c r="Q48" s="548"/>
      <c r="R48" s="548"/>
      <c r="S48" s="548"/>
      <c r="T48" s="548"/>
      <c r="U48" s="549"/>
      <c r="AC48" s="388"/>
    </row>
    <row r="49" spans="2:29" s="258" customFormat="1" ht="27" customHeight="1" x14ac:dyDescent="0.2">
      <c r="B49" s="610"/>
      <c r="C49" s="548"/>
      <c r="D49" s="548"/>
      <c r="E49" s="548" t="s">
        <v>765</v>
      </c>
      <c r="F49" s="548"/>
      <c r="G49" s="548"/>
      <c r="H49" s="548"/>
      <c r="I49" s="548"/>
      <c r="J49" s="548"/>
      <c r="K49" s="548"/>
      <c r="L49" s="548"/>
      <c r="M49" s="548"/>
      <c r="N49" s="548"/>
      <c r="O49" s="548"/>
      <c r="P49" s="548"/>
      <c r="Q49" s="548"/>
      <c r="R49" s="548"/>
      <c r="S49" s="548"/>
      <c r="T49" s="548"/>
      <c r="U49" s="549"/>
      <c r="AB49" s="386"/>
      <c r="AC49" s="388"/>
    </row>
    <row r="50" spans="2:29" s="258" customFormat="1" ht="27" customHeight="1" x14ac:dyDescent="0.2">
      <c r="B50" s="610"/>
      <c r="C50" s="548" t="s">
        <v>769</v>
      </c>
      <c r="D50" s="548"/>
      <c r="E50" s="548"/>
      <c r="F50" s="548"/>
      <c r="G50" s="548"/>
      <c r="H50" s="548"/>
      <c r="I50" s="548"/>
      <c r="J50" s="548"/>
      <c r="K50" s="548"/>
      <c r="L50" s="548"/>
      <c r="M50" s="548"/>
      <c r="N50" s="548"/>
      <c r="O50" s="548"/>
      <c r="P50" s="548"/>
      <c r="Q50" s="548"/>
      <c r="R50" s="548"/>
      <c r="S50" s="548"/>
      <c r="T50" s="548"/>
      <c r="U50" s="549"/>
      <c r="AB50" s="386"/>
      <c r="AC50" s="388"/>
    </row>
    <row r="51" spans="2:29" s="258" customFormat="1" ht="27" customHeight="1" x14ac:dyDescent="0.2">
      <c r="B51" s="610"/>
      <c r="C51" s="548" t="s">
        <v>768</v>
      </c>
      <c r="D51" s="548"/>
      <c r="E51" s="548"/>
      <c r="F51" s="548"/>
      <c r="G51" s="548"/>
      <c r="H51" s="548"/>
      <c r="I51" s="548"/>
      <c r="J51" s="548"/>
      <c r="K51" s="548"/>
      <c r="L51" s="548"/>
      <c r="M51" s="548"/>
      <c r="N51" s="548"/>
      <c r="O51" s="548"/>
      <c r="P51" s="548"/>
      <c r="Q51" s="548"/>
      <c r="R51" s="548"/>
      <c r="S51" s="548"/>
      <c r="T51" s="548"/>
      <c r="U51" s="549"/>
      <c r="AB51" s="386"/>
      <c r="AC51" s="388"/>
    </row>
    <row r="52" spans="2:29" s="258" customFormat="1" ht="27" customHeight="1" x14ac:dyDescent="0.2">
      <c r="B52" s="610"/>
      <c r="C52" s="548" t="s">
        <v>771</v>
      </c>
      <c r="D52" s="548"/>
      <c r="E52" s="548"/>
      <c r="F52" s="548"/>
      <c r="G52" s="548"/>
      <c r="H52" s="548"/>
      <c r="I52" s="548"/>
      <c r="J52" s="548"/>
      <c r="K52" s="548"/>
      <c r="L52" s="548"/>
      <c r="M52" s="548"/>
      <c r="N52" s="548"/>
      <c r="O52" s="548"/>
      <c r="P52" s="548"/>
      <c r="Q52" s="548"/>
      <c r="R52" s="548"/>
      <c r="S52" s="548"/>
      <c r="T52" s="548"/>
      <c r="U52" s="549"/>
      <c r="AB52" s="386"/>
      <c r="AC52" s="388"/>
    </row>
    <row r="53" spans="2:29" s="258" customFormat="1" ht="27" customHeight="1" x14ac:dyDescent="0.2">
      <c r="B53" s="610"/>
      <c r="C53" s="548" t="s">
        <v>779</v>
      </c>
      <c r="D53" s="548"/>
      <c r="E53" s="548"/>
      <c r="F53" s="548"/>
      <c r="G53" s="548"/>
      <c r="H53" s="548"/>
      <c r="I53" s="548"/>
      <c r="J53" s="548"/>
      <c r="K53" s="548"/>
      <c r="L53" s="548"/>
      <c r="M53" s="548"/>
      <c r="N53" s="548"/>
      <c r="O53" s="548"/>
      <c r="P53" s="548"/>
      <c r="Q53" s="548"/>
      <c r="R53" s="548"/>
      <c r="S53" s="548"/>
      <c r="T53" s="548"/>
      <c r="U53" s="549"/>
    </row>
    <row r="54" spans="2:29" s="258" customFormat="1" ht="27" customHeight="1" x14ac:dyDescent="0.2">
      <c r="B54" s="610"/>
      <c r="C54" s="548" t="s">
        <v>780</v>
      </c>
      <c r="D54" s="548"/>
      <c r="E54" s="548"/>
      <c r="F54" s="548"/>
      <c r="G54" s="548"/>
      <c r="H54" s="548"/>
      <c r="I54" s="548"/>
      <c r="J54" s="548"/>
      <c r="K54" s="548"/>
      <c r="L54" s="548"/>
      <c r="M54" s="548"/>
      <c r="N54" s="548"/>
      <c r="O54" s="548"/>
      <c r="P54" s="548"/>
      <c r="Q54" s="548"/>
      <c r="R54" s="548"/>
      <c r="S54" s="548"/>
      <c r="T54" s="548"/>
      <c r="U54" s="549"/>
    </row>
    <row r="55" spans="2:29" s="258" customFormat="1" ht="27" customHeight="1" x14ac:dyDescent="0.2">
      <c r="B55" s="536" t="s">
        <v>786</v>
      </c>
      <c r="C55" s="538" t="s">
        <v>781</v>
      </c>
      <c r="D55" s="538"/>
      <c r="E55" s="538"/>
      <c r="F55" s="538"/>
      <c r="G55" s="538"/>
      <c r="H55" s="538"/>
      <c r="I55" s="538"/>
      <c r="J55" s="538"/>
      <c r="K55" s="538"/>
      <c r="L55" s="538"/>
      <c r="M55" s="538"/>
      <c r="N55" s="538"/>
      <c r="O55" s="538"/>
      <c r="P55" s="538"/>
      <c r="Q55" s="538"/>
      <c r="R55" s="538"/>
      <c r="S55" s="538"/>
      <c r="T55" s="538"/>
      <c r="U55" s="539"/>
    </row>
    <row r="56" spans="2:29" s="258" customFormat="1" ht="27" customHeight="1" x14ac:dyDescent="0.2">
      <c r="B56" s="537"/>
      <c r="C56" s="548" t="s">
        <v>782</v>
      </c>
      <c r="D56" s="548"/>
      <c r="E56" s="548"/>
      <c r="F56" s="548"/>
      <c r="G56" s="548"/>
      <c r="H56" s="548"/>
      <c r="I56" s="548"/>
      <c r="J56" s="548"/>
      <c r="K56" s="548"/>
      <c r="L56" s="548"/>
      <c r="M56" s="548"/>
      <c r="N56" s="548"/>
      <c r="O56" s="548"/>
      <c r="P56" s="548"/>
      <c r="Q56" s="548"/>
      <c r="R56" s="548"/>
      <c r="S56" s="548"/>
      <c r="T56" s="548"/>
      <c r="U56" s="549"/>
    </row>
    <row r="57" spans="2:29" s="258" customFormat="1" ht="27" customHeight="1" x14ac:dyDescent="0.2">
      <c r="B57" s="537"/>
      <c r="C57" s="548" t="s">
        <v>783</v>
      </c>
      <c r="D57" s="548"/>
      <c r="E57" s="548"/>
      <c r="F57" s="548"/>
      <c r="G57" s="548"/>
      <c r="H57" s="548"/>
      <c r="I57" s="548"/>
      <c r="J57" s="548"/>
      <c r="K57" s="548"/>
      <c r="L57" s="548"/>
      <c r="M57" s="548"/>
      <c r="N57" s="548"/>
      <c r="O57" s="548"/>
      <c r="P57" s="548"/>
      <c r="Q57" s="548"/>
      <c r="R57" s="548"/>
      <c r="S57" s="548"/>
      <c r="T57" s="548"/>
      <c r="U57" s="549"/>
    </row>
    <row r="58" spans="2:29" s="258" customFormat="1" ht="27" customHeight="1" x14ac:dyDescent="0.2">
      <c r="B58" s="537"/>
      <c r="C58" s="548" t="s">
        <v>785</v>
      </c>
      <c r="D58" s="548"/>
      <c r="E58" s="548"/>
      <c r="F58" s="548"/>
      <c r="G58" s="548"/>
      <c r="H58" s="548"/>
      <c r="I58" s="548"/>
      <c r="J58" s="548"/>
      <c r="K58" s="548"/>
      <c r="L58" s="548"/>
      <c r="M58" s="548"/>
      <c r="N58" s="548"/>
      <c r="O58" s="548"/>
      <c r="P58" s="548"/>
      <c r="Q58" s="548"/>
      <c r="R58" s="548"/>
      <c r="S58" s="548"/>
      <c r="T58" s="548"/>
      <c r="U58" s="549"/>
    </row>
    <row r="59" spans="2:29" s="258" customFormat="1" ht="27" customHeight="1" x14ac:dyDescent="0.2">
      <c r="B59" s="537"/>
      <c r="C59" s="548" t="s">
        <v>787</v>
      </c>
      <c r="D59" s="548"/>
      <c r="E59" s="548"/>
      <c r="F59" s="548"/>
      <c r="G59" s="548"/>
      <c r="H59" s="548"/>
      <c r="I59" s="548"/>
      <c r="J59" s="548"/>
      <c r="K59" s="548"/>
      <c r="L59" s="548"/>
      <c r="M59" s="548"/>
      <c r="N59" s="548"/>
      <c r="O59" s="548"/>
      <c r="P59" s="548"/>
      <c r="Q59" s="548"/>
      <c r="R59" s="548"/>
      <c r="S59" s="548"/>
      <c r="T59" s="548"/>
      <c r="U59" s="549"/>
    </row>
    <row r="60" spans="2:29" s="258" customFormat="1" ht="30" customHeight="1" x14ac:dyDescent="0.2">
      <c r="B60" s="537"/>
      <c r="C60" s="611" t="s">
        <v>788</v>
      </c>
      <c r="D60" s="612"/>
      <c r="E60" s="570" t="s">
        <v>905</v>
      </c>
      <c r="F60" s="571"/>
      <c r="G60" s="571"/>
      <c r="H60" s="571"/>
      <c r="I60" s="571"/>
      <c r="J60" s="571"/>
      <c r="K60" s="571"/>
      <c r="L60" s="571"/>
      <c r="M60" s="571"/>
      <c r="N60" s="571"/>
      <c r="O60" s="571"/>
      <c r="P60" s="571"/>
      <c r="Q60" s="571"/>
      <c r="R60" s="571"/>
      <c r="S60" s="571"/>
      <c r="T60" s="571"/>
      <c r="U60" s="617"/>
    </row>
    <row r="61" spans="2:29" s="258" customFormat="1" ht="30" customHeight="1" x14ac:dyDescent="0.2">
      <c r="B61" s="537"/>
      <c r="C61" s="613"/>
      <c r="D61" s="614"/>
      <c r="E61" s="576"/>
      <c r="F61" s="577"/>
      <c r="G61" s="577"/>
      <c r="H61" s="577"/>
      <c r="I61" s="577"/>
      <c r="J61" s="577"/>
      <c r="K61" s="577"/>
      <c r="L61" s="577"/>
      <c r="M61" s="577"/>
      <c r="N61" s="577"/>
      <c r="O61" s="577"/>
      <c r="P61" s="577"/>
      <c r="Q61" s="577"/>
      <c r="R61" s="577"/>
      <c r="S61" s="577"/>
      <c r="T61" s="577"/>
      <c r="U61" s="618"/>
      <c r="X61" s="388"/>
      <c r="Y61" s="388"/>
      <c r="Z61" s="388"/>
    </row>
    <row r="62" spans="2:29" s="258" customFormat="1" ht="42.75" customHeight="1" x14ac:dyDescent="0.2">
      <c r="B62" s="537"/>
      <c r="C62" s="613"/>
      <c r="D62" s="614"/>
      <c r="E62" s="548" t="s">
        <v>903</v>
      </c>
      <c r="F62" s="548"/>
      <c r="G62" s="548"/>
      <c r="H62" s="548"/>
      <c r="I62" s="548"/>
      <c r="J62" s="548"/>
      <c r="K62" s="548"/>
      <c r="L62" s="548"/>
      <c r="M62" s="548"/>
      <c r="N62" s="548"/>
      <c r="O62" s="548"/>
      <c r="P62" s="548"/>
      <c r="Q62" s="548"/>
      <c r="R62" s="548"/>
      <c r="S62" s="548"/>
      <c r="T62" s="548"/>
      <c r="U62" s="549"/>
    </row>
    <row r="63" spans="2:29" s="258" customFormat="1" ht="27" customHeight="1" x14ac:dyDescent="0.2">
      <c r="B63" s="537"/>
      <c r="C63" s="613"/>
      <c r="D63" s="614"/>
      <c r="E63" s="570" t="s">
        <v>904</v>
      </c>
      <c r="F63" s="571"/>
      <c r="G63" s="571"/>
      <c r="H63" s="571"/>
      <c r="I63" s="571"/>
      <c r="J63" s="571"/>
      <c r="K63" s="571"/>
      <c r="L63" s="571"/>
      <c r="M63" s="571"/>
      <c r="N63" s="571"/>
      <c r="O63" s="571"/>
      <c r="P63" s="571"/>
      <c r="Q63" s="571"/>
      <c r="R63" s="571"/>
      <c r="S63" s="571"/>
      <c r="T63" s="571"/>
      <c r="U63" s="617"/>
    </row>
    <row r="64" spans="2:29" s="258" customFormat="1" ht="27" customHeight="1" x14ac:dyDescent="0.2">
      <c r="B64" s="537"/>
      <c r="C64" s="615"/>
      <c r="D64" s="616"/>
      <c r="E64" s="576"/>
      <c r="F64" s="577"/>
      <c r="G64" s="577"/>
      <c r="H64" s="577"/>
      <c r="I64" s="577"/>
      <c r="J64" s="577"/>
      <c r="K64" s="577"/>
      <c r="L64" s="577"/>
      <c r="M64" s="577"/>
      <c r="N64" s="577"/>
      <c r="O64" s="577"/>
      <c r="P64" s="577"/>
      <c r="Q64" s="577"/>
      <c r="R64" s="577"/>
      <c r="S64" s="577"/>
      <c r="T64" s="577"/>
      <c r="U64" s="618"/>
    </row>
    <row r="65" spans="2:21" s="258" customFormat="1" ht="27" customHeight="1" x14ac:dyDescent="0.2">
      <c r="B65" s="537"/>
      <c r="C65" s="538" t="s">
        <v>789</v>
      </c>
      <c r="D65" s="538"/>
      <c r="E65" s="538"/>
      <c r="F65" s="538"/>
      <c r="G65" s="538"/>
      <c r="H65" s="538"/>
      <c r="I65" s="538"/>
      <c r="J65" s="538"/>
      <c r="K65" s="538"/>
      <c r="L65" s="538"/>
      <c r="M65" s="538"/>
      <c r="N65" s="538"/>
      <c r="O65" s="538"/>
      <c r="P65" s="538"/>
      <c r="Q65" s="538"/>
      <c r="R65" s="538"/>
      <c r="S65" s="538"/>
      <c r="T65" s="538"/>
      <c r="U65" s="539"/>
    </row>
    <row r="66" spans="2:21" s="258" customFormat="1" ht="27" customHeight="1" x14ac:dyDescent="0.2">
      <c r="B66" s="537"/>
      <c r="C66" s="548" t="s">
        <v>790</v>
      </c>
      <c r="D66" s="548"/>
      <c r="E66" s="548"/>
      <c r="F66" s="548"/>
      <c r="G66" s="548"/>
      <c r="H66" s="548"/>
      <c r="I66" s="548"/>
      <c r="J66" s="548"/>
      <c r="K66" s="548"/>
      <c r="L66" s="548"/>
      <c r="M66" s="548"/>
      <c r="N66" s="548"/>
      <c r="O66" s="548"/>
      <c r="P66" s="548"/>
      <c r="Q66" s="548"/>
      <c r="R66" s="548"/>
      <c r="S66" s="548"/>
      <c r="T66" s="548"/>
      <c r="U66" s="549"/>
    </row>
    <row r="67" spans="2:21" s="258" customFormat="1" ht="27" customHeight="1" x14ac:dyDescent="0.2">
      <c r="B67" s="537"/>
      <c r="C67" s="548" t="s">
        <v>791</v>
      </c>
      <c r="D67" s="548"/>
      <c r="E67" s="548"/>
      <c r="F67" s="548"/>
      <c r="G67" s="548"/>
      <c r="H67" s="548"/>
      <c r="I67" s="548"/>
      <c r="J67" s="548"/>
      <c r="K67" s="548"/>
      <c r="L67" s="548"/>
      <c r="M67" s="548"/>
      <c r="N67" s="548"/>
      <c r="O67" s="548"/>
      <c r="P67" s="548"/>
      <c r="Q67" s="548"/>
      <c r="R67" s="548"/>
      <c r="S67" s="548"/>
      <c r="T67" s="548"/>
      <c r="U67" s="549"/>
    </row>
    <row r="68" spans="2:21" s="258" customFormat="1" ht="27" customHeight="1" x14ac:dyDescent="0.2">
      <c r="B68" s="537"/>
      <c r="C68" s="548" t="s">
        <v>794</v>
      </c>
      <c r="D68" s="548"/>
      <c r="E68" s="548"/>
      <c r="F68" s="548"/>
      <c r="G68" s="548"/>
      <c r="H68" s="548"/>
      <c r="I68" s="548"/>
      <c r="J68" s="548"/>
      <c r="K68" s="548"/>
      <c r="L68" s="548"/>
      <c r="M68" s="548"/>
      <c r="N68" s="548"/>
      <c r="O68" s="548"/>
      <c r="P68" s="548"/>
      <c r="Q68" s="548"/>
      <c r="R68" s="548"/>
      <c r="S68" s="548"/>
      <c r="T68" s="548"/>
      <c r="U68" s="549"/>
    </row>
    <row r="69" spans="2:21" s="258" customFormat="1" ht="27" customHeight="1" x14ac:dyDescent="0.2">
      <c r="B69" s="537"/>
      <c r="C69" s="548" t="s">
        <v>795</v>
      </c>
      <c r="D69" s="548"/>
      <c r="E69" s="548"/>
      <c r="F69" s="548"/>
      <c r="G69" s="548"/>
      <c r="H69" s="548"/>
      <c r="I69" s="548"/>
      <c r="J69" s="548"/>
      <c r="K69" s="548"/>
      <c r="L69" s="548"/>
      <c r="M69" s="548"/>
      <c r="N69" s="548"/>
      <c r="O69" s="548"/>
      <c r="P69" s="548"/>
      <c r="Q69" s="548"/>
      <c r="R69" s="548"/>
      <c r="S69" s="548"/>
      <c r="T69" s="548"/>
      <c r="U69" s="549"/>
    </row>
    <row r="70" spans="2:21" s="258" customFormat="1" ht="27" customHeight="1" x14ac:dyDescent="0.2">
      <c r="B70" s="540" t="s">
        <v>796</v>
      </c>
      <c r="C70" s="550" t="s">
        <v>814</v>
      </c>
      <c r="D70" s="551"/>
      <c r="E70" s="551"/>
      <c r="F70" s="551"/>
      <c r="G70" s="551"/>
      <c r="H70" s="551"/>
      <c r="I70" s="551"/>
      <c r="J70" s="551"/>
      <c r="K70" s="551"/>
      <c r="L70" s="551"/>
      <c r="M70" s="551"/>
      <c r="N70" s="551"/>
      <c r="O70" s="551"/>
      <c r="P70" s="551"/>
      <c r="Q70" s="551"/>
      <c r="R70" s="551"/>
      <c r="S70" s="551"/>
      <c r="T70" s="551"/>
      <c r="U70" s="552"/>
    </row>
    <row r="71" spans="2:21" s="258" customFormat="1" ht="27" customHeight="1" x14ac:dyDescent="0.2">
      <c r="B71" s="541"/>
      <c r="C71" s="600" t="s">
        <v>815</v>
      </c>
      <c r="D71" s="601"/>
      <c r="E71" s="602"/>
      <c r="F71" s="602"/>
      <c r="G71" s="602"/>
      <c r="H71" s="601"/>
      <c r="I71" s="601"/>
      <c r="J71" s="601"/>
      <c r="K71" s="601"/>
      <c r="L71" s="601"/>
      <c r="M71" s="601"/>
      <c r="N71" s="601"/>
      <c r="O71" s="601"/>
      <c r="P71" s="601"/>
      <c r="Q71" s="601"/>
      <c r="R71" s="601"/>
      <c r="S71" s="601"/>
      <c r="T71" s="601"/>
      <c r="U71" s="603"/>
    </row>
    <row r="72" spans="2:21" s="258" customFormat="1" ht="21" customHeight="1" x14ac:dyDescent="0.2">
      <c r="B72" s="541"/>
      <c r="C72" s="543" t="s">
        <v>801</v>
      </c>
      <c r="D72" s="544"/>
      <c r="E72" s="547" t="s">
        <v>804</v>
      </c>
      <c r="F72" s="547"/>
      <c r="G72" s="547"/>
      <c r="H72" s="553" t="s">
        <v>802</v>
      </c>
      <c r="I72" s="553"/>
      <c r="J72" s="553"/>
      <c r="K72" s="553"/>
      <c r="L72" s="553"/>
      <c r="M72" s="553"/>
      <c r="N72" s="553"/>
      <c r="O72" s="553"/>
      <c r="P72" s="553"/>
      <c r="Q72" s="553"/>
      <c r="R72" s="553"/>
      <c r="S72" s="553"/>
      <c r="T72" s="553"/>
      <c r="U72" s="554"/>
    </row>
    <row r="73" spans="2:21" s="258" customFormat="1" ht="21" customHeight="1" x14ac:dyDescent="0.2">
      <c r="B73" s="541"/>
      <c r="C73" s="545"/>
      <c r="D73" s="546"/>
      <c r="E73" s="547" t="s">
        <v>803</v>
      </c>
      <c r="F73" s="547"/>
      <c r="G73" s="547"/>
      <c r="H73" s="553" t="s">
        <v>805</v>
      </c>
      <c r="I73" s="553"/>
      <c r="J73" s="553"/>
      <c r="K73" s="553"/>
      <c r="L73" s="553"/>
      <c r="M73" s="553"/>
      <c r="N73" s="553"/>
      <c r="O73" s="553"/>
      <c r="P73" s="553"/>
      <c r="Q73" s="553"/>
      <c r="R73" s="553"/>
      <c r="S73" s="553"/>
      <c r="T73" s="553"/>
      <c r="U73" s="554"/>
    </row>
    <row r="74" spans="2:21" s="258" customFormat="1" ht="21" customHeight="1" x14ac:dyDescent="0.2">
      <c r="B74" s="541"/>
      <c r="C74" s="545"/>
      <c r="D74" s="546"/>
      <c r="E74" s="547" t="s">
        <v>809</v>
      </c>
      <c r="F74" s="547"/>
      <c r="G74" s="547"/>
      <c r="H74" s="553" t="s">
        <v>810</v>
      </c>
      <c r="I74" s="553"/>
      <c r="J74" s="553"/>
      <c r="K74" s="553"/>
      <c r="L74" s="553"/>
      <c r="M74" s="553"/>
      <c r="N74" s="553"/>
      <c r="O74" s="553"/>
      <c r="P74" s="553"/>
      <c r="Q74" s="553"/>
      <c r="R74" s="553"/>
      <c r="S74" s="553"/>
      <c r="T74" s="553"/>
      <c r="U74" s="554"/>
    </row>
    <row r="75" spans="2:21" s="258" customFormat="1" ht="21" customHeight="1" x14ac:dyDescent="0.2">
      <c r="B75" s="541"/>
      <c r="C75" s="545"/>
      <c r="D75" s="546"/>
      <c r="E75" s="547" t="s">
        <v>807</v>
      </c>
      <c r="F75" s="547"/>
      <c r="G75" s="547"/>
      <c r="H75" s="553" t="s">
        <v>808</v>
      </c>
      <c r="I75" s="553"/>
      <c r="J75" s="553"/>
      <c r="K75" s="553"/>
      <c r="L75" s="553"/>
      <c r="M75" s="553"/>
      <c r="N75" s="553"/>
      <c r="O75" s="553"/>
      <c r="P75" s="553"/>
      <c r="Q75" s="553"/>
      <c r="R75" s="553"/>
      <c r="S75" s="553"/>
      <c r="T75" s="553"/>
      <c r="U75" s="554"/>
    </row>
    <row r="76" spans="2:21" s="258" customFormat="1" ht="21" customHeight="1" x14ac:dyDescent="0.2">
      <c r="B76" s="541"/>
      <c r="C76" s="545"/>
      <c r="D76" s="546"/>
      <c r="E76" s="547" t="s">
        <v>812</v>
      </c>
      <c r="F76" s="547"/>
      <c r="G76" s="547"/>
      <c r="H76" s="553" t="s">
        <v>806</v>
      </c>
      <c r="I76" s="553"/>
      <c r="J76" s="553"/>
      <c r="K76" s="553"/>
      <c r="L76" s="553"/>
      <c r="M76" s="553"/>
      <c r="N76" s="553"/>
      <c r="O76" s="553"/>
      <c r="P76" s="553"/>
      <c r="Q76" s="553"/>
      <c r="R76" s="553"/>
      <c r="S76" s="553"/>
      <c r="T76" s="553"/>
      <c r="U76" s="554"/>
    </row>
    <row r="77" spans="2:21" s="258" customFormat="1" ht="21" customHeight="1" x14ac:dyDescent="0.2">
      <c r="B77" s="541"/>
      <c r="C77" s="545"/>
      <c r="D77" s="546"/>
      <c r="E77" s="547" t="s">
        <v>813</v>
      </c>
      <c r="F77" s="547"/>
      <c r="G77" s="547"/>
      <c r="H77" s="553" t="s">
        <v>811</v>
      </c>
      <c r="I77" s="553"/>
      <c r="J77" s="553"/>
      <c r="K77" s="553"/>
      <c r="L77" s="553"/>
      <c r="M77" s="553"/>
      <c r="N77" s="553"/>
      <c r="O77" s="553"/>
      <c r="P77" s="553"/>
      <c r="Q77" s="553"/>
      <c r="R77" s="553"/>
      <c r="S77" s="553"/>
      <c r="T77" s="553"/>
      <c r="U77" s="554"/>
    </row>
    <row r="78" spans="2:21" s="258" customFormat="1" ht="29.25" customHeight="1" x14ac:dyDescent="0.2">
      <c r="B78" s="541"/>
      <c r="C78" s="550" t="s">
        <v>819</v>
      </c>
      <c r="D78" s="551"/>
      <c r="E78" s="551"/>
      <c r="F78" s="551"/>
      <c r="G78" s="551"/>
      <c r="H78" s="551"/>
      <c r="I78" s="551"/>
      <c r="J78" s="551"/>
      <c r="K78" s="551"/>
      <c r="L78" s="551"/>
      <c r="M78" s="551"/>
      <c r="N78" s="551"/>
      <c r="O78" s="551"/>
      <c r="P78" s="551"/>
      <c r="Q78" s="551"/>
      <c r="R78" s="551"/>
      <c r="S78" s="551"/>
      <c r="T78" s="551"/>
      <c r="U78" s="552"/>
    </row>
    <row r="79" spans="2:21" s="258" customFormat="1" ht="21" customHeight="1" x14ac:dyDescent="0.2">
      <c r="B79" s="541"/>
      <c r="C79" s="594" t="s">
        <v>820</v>
      </c>
      <c r="D79" s="595"/>
      <c r="E79" s="595"/>
      <c r="F79" s="595"/>
      <c r="G79" s="595"/>
      <c r="H79" s="595"/>
      <c r="I79" s="595"/>
      <c r="J79" s="595"/>
      <c r="K79" s="595"/>
      <c r="L79" s="595"/>
      <c r="M79" s="595"/>
      <c r="N79" s="595"/>
      <c r="O79" s="595"/>
      <c r="P79" s="595"/>
      <c r="Q79" s="595"/>
      <c r="R79" s="595"/>
      <c r="S79" s="595"/>
      <c r="T79" s="595"/>
      <c r="U79" s="596"/>
    </row>
    <row r="80" spans="2:21" s="258" customFormat="1" ht="21" customHeight="1" x14ac:dyDescent="0.2">
      <c r="B80" s="541"/>
      <c r="C80" s="604" t="s">
        <v>821</v>
      </c>
      <c r="D80" s="605"/>
      <c r="E80" s="608" t="s">
        <v>817</v>
      </c>
      <c r="F80" s="608"/>
      <c r="G80" s="608"/>
      <c r="H80" s="608"/>
      <c r="I80" s="608"/>
      <c r="J80" s="608"/>
      <c r="K80" s="608"/>
      <c r="L80" s="608"/>
      <c r="M80" s="608"/>
      <c r="N80" s="608"/>
      <c r="O80" s="608"/>
      <c r="P80" s="608"/>
      <c r="Q80" s="608"/>
      <c r="R80" s="608"/>
      <c r="S80" s="608"/>
      <c r="T80" s="608"/>
      <c r="U80" s="609"/>
    </row>
    <row r="81" spans="2:21" s="258" customFormat="1" ht="21" customHeight="1" x14ac:dyDescent="0.2">
      <c r="B81" s="541"/>
      <c r="C81" s="606"/>
      <c r="D81" s="607"/>
      <c r="E81" s="608" t="s">
        <v>818</v>
      </c>
      <c r="F81" s="608"/>
      <c r="G81" s="608"/>
      <c r="H81" s="608"/>
      <c r="I81" s="608"/>
      <c r="J81" s="608"/>
      <c r="K81" s="608"/>
      <c r="L81" s="608"/>
      <c r="M81" s="608"/>
      <c r="N81" s="608"/>
      <c r="O81" s="608"/>
      <c r="P81" s="608"/>
      <c r="Q81" s="608"/>
      <c r="R81" s="608"/>
      <c r="S81" s="608"/>
      <c r="T81" s="608"/>
      <c r="U81" s="609"/>
    </row>
    <row r="82" spans="2:21" s="258" customFormat="1" ht="21" customHeight="1" x14ac:dyDescent="0.2">
      <c r="B82" s="541"/>
      <c r="C82" s="594" t="s">
        <v>822</v>
      </c>
      <c r="D82" s="595"/>
      <c r="E82" s="595"/>
      <c r="F82" s="595"/>
      <c r="G82" s="595"/>
      <c r="H82" s="595"/>
      <c r="I82" s="595"/>
      <c r="J82" s="595"/>
      <c r="K82" s="595"/>
      <c r="L82" s="595"/>
      <c r="M82" s="595"/>
      <c r="N82" s="595"/>
      <c r="O82" s="595"/>
      <c r="P82" s="595"/>
      <c r="Q82" s="595"/>
      <c r="R82" s="595"/>
      <c r="S82" s="595"/>
      <c r="T82" s="595"/>
      <c r="U82" s="596"/>
    </row>
    <row r="83" spans="2:21" s="258" customFormat="1" ht="21" customHeight="1" x14ac:dyDescent="0.2">
      <c r="B83" s="541"/>
      <c r="C83" s="555" t="s">
        <v>823</v>
      </c>
      <c r="D83" s="556"/>
      <c r="E83" s="556"/>
      <c r="F83" s="556"/>
      <c r="G83" s="556"/>
      <c r="H83" s="556"/>
      <c r="I83" s="556"/>
      <c r="J83" s="556"/>
      <c r="K83" s="556"/>
      <c r="L83" s="556"/>
      <c r="M83" s="556"/>
      <c r="N83" s="556"/>
      <c r="O83" s="556"/>
      <c r="P83" s="556"/>
      <c r="Q83" s="556"/>
      <c r="R83" s="556"/>
      <c r="S83" s="556"/>
      <c r="T83" s="556"/>
      <c r="U83" s="557"/>
    </row>
    <row r="84" spans="2:21" s="258" customFormat="1" ht="21" customHeight="1" x14ac:dyDescent="0.2">
      <c r="B84" s="541"/>
      <c r="C84" s="597" t="s">
        <v>825</v>
      </c>
      <c r="D84" s="598"/>
      <c r="E84" s="598"/>
      <c r="F84" s="598"/>
      <c r="G84" s="598"/>
      <c r="H84" s="598"/>
      <c r="I84" s="598"/>
      <c r="J84" s="598"/>
      <c r="K84" s="598"/>
      <c r="L84" s="598"/>
      <c r="M84" s="598"/>
      <c r="N84" s="598"/>
      <c r="O84" s="598"/>
      <c r="P84" s="598"/>
      <c r="Q84" s="598"/>
      <c r="R84" s="598"/>
      <c r="S84" s="598"/>
      <c r="T84" s="598"/>
      <c r="U84" s="599"/>
    </row>
    <row r="85" spans="2:21" s="258" customFormat="1" ht="21" customHeight="1" x14ac:dyDescent="0.2">
      <c r="B85" s="541"/>
      <c r="C85" s="594" t="s">
        <v>824</v>
      </c>
      <c r="D85" s="595"/>
      <c r="E85" s="595"/>
      <c r="F85" s="595"/>
      <c r="G85" s="595"/>
      <c r="H85" s="595"/>
      <c r="I85" s="595"/>
      <c r="J85" s="595"/>
      <c r="K85" s="595"/>
      <c r="L85" s="595"/>
      <c r="M85" s="595"/>
      <c r="N85" s="595"/>
      <c r="O85" s="595"/>
      <c r="P85" s="595"/>
      <c r="Q85" s="595"/>
      <c r="R85" s="595"/>
      <c r="S85" s="595"/>
      <c r="T85" s="595"/>
      <c r="U85" s="596"/>
    </row>
    <row r="86" spans="2:21" s="258" customFormat="1" ht="21" customHeight="1" x14ac:dyDescent="0.2">
      <c r="B86" s="541"/>
      <c r="C86" s="591" t="s">
        <v>826</v>
      </c>
      <c r="D86" s="592"/>
      <c r="E86" s="592"/>
      <c r="F86" s="592"/>
      <c r="G86" s="592"/>
      <c r="H86" s="592"/>
      <c r="I86" s="592"/>
      <c r="J86" s="592"/>
      <c r="K86" s="592"/>
      <c r="L86" s="592"/>
      <c r="M86" s="592"/>
      <c r="N86" s="592"/>
      <c r="O86" s="592"/>
      <c r="P86" s="592"/>
      <c r="Q86" s="592"/>
      <c r="R86" s="592"/>
      <c r="S86" s="592"/>
      <c r="T86" s="592"/>
      <c r="U86" s="593"/>
    </row>
    <row r="87" spans="2:21" s="258" customFormat="1" ht="32.25" customHeight="1" x14ac:dyDescent="0.2">
      <c r="B87" s="541"/>
      <c r="C87" s="550" t="s">
        <v>827</v>
      </c>
      <c r="D87" s="551"/>
      <c r="E87" s="551"/>
      <c r="F87" s="551"/>
      <c r="G87" s="551"/>
      <c r="H87" s="551"/>
      <c r="I87" s="551"/>
      <c r="J87" s="551"/>
      <c r="K87" s="551"/>
      <c r="L87" s="551"/>
      <c r="M87" s="551"/>
      <c r="N87" s="551"/>
      <c r="O87" s="551"/>
      <c r="P87" s="551"/>
      <c r="Q87" s="551"/>
      <c r="R87" s="551"/>
      <c r="S87" s="551"/>
      <c r="T87" s="551"/>
      <c r="U87" s="552"/>
    </row>
    <row r="88" spans="2:21" s="258" customFormat="1" ht="21" customHeight="1" x14ac:dyDescent="0.2">
      <c r="B88" s="541"/>
      <c r="C88" s="588" t="s">
        <v>434</v>
      </c>
      <c r="D88" s="589"/>
      <c r="E88" s="589"/>
      <c r="F88" s="589"/>
      <c r="G88" s="589"/>
      <c r="H88" s="589"/>
      <c r="I88" s="589"/>
      <c r="J88" s="589"/>
      <c r="K88" s="589"/>
      <c r="L88" s="589"/>
      <c r="M88" s="589"/>
      <c r="N88" s="589"/>
      <c r="O88" s="589"/>
      <c r="P88" s="589"/>
      <c r="Q88" s="589"/>
      <c r="R88" s="589"/>
      <c r="S88" s="589"/>
      <c r="T88" s="589"/>
      <c r="U88" s="590"/>
    </row>
    <row r="89" spans="2:21" s="258" customFormat="1" ht="21" customHeight="1" x14ac:dyDescent="0.2">
      <c r="B89" s="541"/>
      <c r="C89" s="588" t="s">
        <v>435</v>
      </c>
      <c r="D89" s="589"/>
      <c r="E89" s="589"/>
      <c r="F89" s="589"/>
      <c r="G89" s="589"/>
      <c r="H89" s="589"/>
      <c r="I89" s="589"/>
      <c r="J89" s="589"/>
      <c r="K89" s="589"/>
      <c r="L89" s="589"/>
      <c r="M89" s="589"/>
      <c r="N89" s="589"/>
      <c r="O89" s="589"/>
      <c r="P89" s="589"/>
      <c r="Q89" s="589"/>
      <c r="R89" s="589"/>
      <c r="S89" s="589"/>
      <c r="T89" s="589"/>
      <c r="U89" s="590"/>
    </row>
    <row r="90" spans="2:21" s="258" customFormat="1" ht="21" customHeight="1" x14ac:dyDescent="0.2">
      <c r="B90" s="541"/>
      <c r="C90" s="588" t="s">
        <v>439</v>
      </c>
      <c r="D90" s="589"/>
      <c r="E90" s="589"/>
      <c r="F90" s="589"/>
      <c r="G90" s="589"/>
      <c r="H90" s="589"/>
      <c r="I90" s="589"/>
      <c r="J90" s="589"/>
      <c r="K90" s="589"/>
      <c r="L90" s="589"/>
      <c r="M90" s="589"/>
      <c r="N90" s="589"/>
      <c r="O90" s="589"/>
      <c r="P90" s="589"/>
      <c r="Q90" s="589"/>
      <c r="R90" s="589"/>
      <c r="S90" s="589"/>
      <c r="T90" s="589"/>
      <c r="U90" s="590"/>
    </row>
    <row r="91" spans="2:21" s="258" customFormat="1" ht="21" customHeight="1" thickBot="1" x14ac:dyDescent="0.25">
      <c r="B91" s="542"/>
      <c r="C91" s="585" t="s">
        <v>440</v>
      </c>
      <c r="D91" s="586"/>
      <c r="E91" s="586"/>
      <c r="F91" s="586"/>
      <c r="G91" s="586"/>
      <c r="H91" s="586"/>
      <c r="I91" s="586"/>
      <c r="J91" s="586"/>
      <c r="K91" s="586"/>
      <c r="L91" s="586"/>
      <c r="M91" s="586"/>
      <c r="N91" s="586"/>
      <c r="O91" s="586"/>
      <c r="P91" s="586"/>
      <c r="Q91" s="586"/>
      <c r="R91" s="586"/>
      <c r="S91" s="586"/>
      <c r="T91" s="586"/>
      <c r="U91" s="587"/>
    </row>
    <row r="92" spans="2:21" s="258" customFormat="1" ht="16.5" customHeight="1" x14ac:dyDescent="0.2">
      <c r="C92" s="259"/>
      <c r="D92" s="259"/>
      <c r="E92" s="259"/>
      <c r="F92" s="259"/>
      <c r="G92" s="259"/>
      <c r="H92" s="259"/>
      <c r="I92" s="259"/>
      <c r="J92" s="259"/>
      <c r="K92" s="259"/>
      <c r="L92" s="259"/>
      <c r="M92" s="259"/>
      <c r="N92" s="259"/>
      <c r="O92" s="259"/>
      <c r="P92" s="259"/>
      <c r="Q92" s="259"/>
      <c r="R92" s="259"/>
      <c r="S92" s="259"/>
      <c r="T92" s="259"/>
      <c r="U92" s="259"/>
    </row>
    <row r="93" spans="2:21" s="258" customFormat="1" x14ac:dyDescent="0.2"/>
  </sheetData>
  <sheetProtection algorithmName="SHA-512" hashValue="MN8hVqye5VH37O6hKkzuTmwTApwxYMue+hStWNWflhCetwYJ7NRwGJC/isJdSOlAMAht/1hMInvYgsDoSZeqIA==" saltValue="xcB2VXET0rBwmIK9jgpoDQ==" spinCount="100000" sheet="1" objects="1" scenarios="1"/>
  <mergeCells count="112">
    <mergeCell ref="C10:U10"/>
    <mergeCell ref="C12:U12"/>
    <mergeCell ref="C15:U15"/>
    <mergeCell ref="C17:U17"/>
    <mergeCell ref="B8:U8"/>
    <mergeCell ref="B6:U6"/>
    <mergeCell ref="B2:F4"/>
    <mergeCell ref="B9:B23"/>
    <mergeCell ref="G2:N4"/>
    <mergeCell ref="O2:P2"/>
    <mergeCell ref="O3:P3"/>
    <mergeCell ref="O4:P4"/>
    <mergeCell ref="Q2:R2"/>
    <mergeCell ref="Q3:R3"/>
    <mergeCell ref="Q4:R4"/>
    <mergeCell ref="S2:U4"/>
    <mergeCell ref="C9:U9"/>
    <mergeCell ref="C11:U11"/>
    <mergeCell ref="C18:U18"/>
    <mergeCell ref="C14:U14"/>
    <mergeCell ref="C19:U19"/>
    <mergeCell ref="C20:U20"/>
    <mergeCell ref="C23:U23"/>
    <mergeCell ref="C13:U13"/>
    <mergeCell ref="C27:U27"/>
    <mergeCell ref="C28:U28"/>
    <mergeCell ref="C37:U37"/>
    <mergeCell ref="C39:U39"/>
    <mergeCell ref="C40:U40"/>
    <mergeCell ref="C43:U43"/>
    <mergeCell ref="C53:U53"/>
    <mergeCell ref="C66:U66"/>
    <mergeCell ref="C68:U68"/>
    <mergeCell ref="C29:U29"/>
    <mergeCell ref="C57:U57"/>
    <mergeCell ref="C58:U58"/>
    <mergeCell ref="C59:U59"/>
    <mergeCell ref="C42:U42"/>
    <mergeCell ref="C60:D64"/>
    <mergeCell ref="E63:U64"/>
    <mergeCell ref="E60:U61"/>
    <mergeCell ref="E49:U49"/>
    <mergeCell ref="C50:U50"/>
    <mergeCell ref="C51:U51"/>
    <mergeCell ref="C41:U41"/>
    <mergeCell ref="C24:U24"/>
    <mergeCell ref="C21:U21"/>
    <mergeCell ref="C16:U16"/>
    <mergeCell ref="C22:U22"/>
    <mergeCell ref="B24:B28"/>
    <mergeCell ref="C91:U91"/>
    <mergeCell ref="C89:U89"/>
    <mergeCell ref="C90:U90"/>
    <mergeCell ref="C86:U86"/>
    <mergeCell ref="C87:U87"/>
    <mergeCell ref="C88:U88"/>
    <mergeCell ref="C79:U79"/>
    <mergeCell ref="C84:U84"/>
    <mergeCell ref="C85:U85"/>
    <mergeCell ref="C70:U70"/>
    <mergeCell ref="C71:U71"/>
    <mergeCell ref="H72:U72"/>
    <mergeCell ref="H73:U73"/>
    <mergeCell ref="C80:D81"/>
    <mergeCell ref="E80:U80"/>
    <mergeCell ref="E81:U81"/>
    <mergeCell ref="C82:U82"/>
    <mergeCell ref="B29:B54"/>
    <mergeCell ref="C56:U56"/>
    <mergeCell ref="C25:U25"/>
    <mergeCell ref="C26:U26"/>
    <mergeCell ref="C38:U38"/>
    <mergeCell ref="C69:U69"/>
    <mergeCell ref="X39:AB41"/>
    <mergeCell ref="C54:U54"/>
    <mergeCell ref="X43:AB45"/>
    <mergeCell ref="C52:U52"/>
    <mergeCell ref="C35:U35"/>
    <mergeCell ref="C36:U36"/>
    <mergeCell ref="C34:U34"/>
    <mergeCell ref="C30:E33"/>
    <mergeCell ref="F30:U30"/>
    <mergeCell ref="F31:U31"/>
    <mergeCell ref="F32:U32"/>
    <mergeCell ref="F33:U33"/>
    <mergeCell ref="E44:U44"/>
    <mergeCell ref="C44:D45"/>
    <mergeCell ref="E45:U45"/>
    <mergeCell ref="C46:D47"/>
    <mergeCell ref="E46:U46"/>
    <mergeCell ref="E47:U47"/>
    <mergeCell ref="C48:D49"/>
    <mergeCell ref="E48:U48"/>
    <mergeCell ref="B55:B69"/>
    <mergeCell ref="C55:U55"/>
    <mergeCell ref="B70:B91"/>
    <mergeCell ref="C72:D77"/>
    <mergeCell ref="E72:G72"/>
    <mergeCell ref="E73:G73"/>
    <mergeCell ref="E62:U62"/>
    <mergeCell ref="C65:U65"/>
    <mergeCell ref="C78:U78"/>
    <mergeCell ref="E74:G74"/>
    <mergeCell ref="E75:G75"/>
    <mergeCell ref="E76:G76"/>
    <mergeCell ref="E77:G77"/>
    <mergeCell ref="H74:U74"/>
    <mergeCell ref="H75:U75"/>
    <mergeCell ref="H76:U76"/>
    <mergeCell ref="H77:U77"/>
    <mergeCell ref="C83:U83"/>
    <mergeCell ref="C67:U67"/>
  </mergeCells>
  <pageMargins left="0.7" right="0.7" top="0.75" bottom="0.75" header="0.3" footer="0.3"/>
  <pageSetup paperSize="9" scale="4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B1:R40"/>
  <sheetViews>
    <sheetView workbookViewId="0">
      <selection activeCell="F21" sqref="F21"/>
    </sheetView>
  </sheetViews>
  <sheetFormatPr baseColWidth="10" defaultRowHeight="12.75" x14ac:dyDescent="0.2"/>
  <cols>
    <col min="1" max="1" width="2" customWidth="1"/>
    <col min="2" max="2" width="7.5703125" style="107" customWidth="1"/>
    <col min="3" max="3" width="32.7109375" customWidth="1"/>
    <col min="4" max="4" width="48.42578125" customWidth="1"/>
    <col min="5" max="6" width="8.140625" customWidth="1"/>
    <col min="7" max="7" width="2" customWidth="1"/>
    <col min="10" max="10" width="9.140625" customWidth="1"/>
    <col min="11" max="11" width="15.42578125" customWidth="1"/>
    <col min="12" max="12" width="5.85546875" customWidth="1"/>
    <col min="16" max="16" width="11.42578125" customWidth="1"/>
    <col min="17" max="17" width="13.42578125" customWidth="1"/>
    <col min="18" max="18" width="4.42578125" customWidth="1"/>
  </cols>
  <sheetData>
    <row r="1" spans="2:18" ht="12.75" customHeight="1" thickBot="1" x14ac:dyDescent="0.25">
      <c r="B1" s="1308"/>
      <c r="C1" s="1308"/>
      <c r="D1" s="1308"/>
      <c r="E1" s="1308"/>
      <c r="F1" s="1308"/>
      <c r="G1" s="677"/>
      <c r="H1" s="1355"/>
      <c r="I1" s="1355"/>
      <c r="J1" s="1355"/>
      <c r="K1" s="1355"/>
      <c r="L1" s="1355"/>
      <c r="M1" s="1355"/>
      <c r="N1" s="1355"/>
      <c r="O1" s="1355"/>
      <c r="P1" s="1355"/>
      <c r="Q1" s="1355"/>
      <c r="R1" s="677"/>
    </row>
    <row r="2" spans="2:18" ht="16.5" customHeight="1" x14ac:dyDescent="0.2">
      <c r="B2" s="1344" t="s">
        <v>400</v>
      </c>
      <c r="C2" s="1345"/>
      <c r="D2" s="1345"/>
      <c r="E2" s="1345"/>
      <c r="F2" s="1346"/>
      <c r="G2" s="677"/>
      <c r="H2" s="1336" t="s">
        <v>854</v>
      </c>
      <c r="I2" s="1438"/>
      <c r="J2" s="1438"/>
      <c r="K2" s="1438"/>
      <c r="L2" s="1438"/>
      <c r="M2" s="1438"/>
      <c r="N2" s="1438"/>
      <c r="O2" s="1438"/>
      <c r="P2" s="1438"/>
      <c r="Q2" s="1439"/>
      <c r="R2" s="677"/>
    </row>
    <row r="3" spans="2:18" ht="16.5" customHeight="1" thickBot="1" x14ac:dyDescent="0.25">
      <c r="B3" s="1347"/>
      <c r="C3" s="1348"/>
      <c r="D3" s="1348"/>
      <c r="E3" s="1348"/>
      <c r="F3" s="1349"/>
      <c r="G3" s="677"/>
      <c r="H3" s="1440"/>
      <c r="I3" s="1441"/>
      <c r="J3" s="1441"/>
      <c r="K3" s="1441"/>
      <c r="L3" s="1441"/>
      <c r="M3" s="1441"/>
      <c r="N3" s="1441"/>
      <c r="O3" s="1441"/>
      <c r="P3" s="1441"/>
      <c r="Q3" s="1442"/>
      <c r="R3" s="677"/>
    </row>
    <row r="4" spans="2:18" ht="33.75" customHeight="1" thickBot="1" x14ac:dyDescent="0.25">
      <c r="B4" s="1350" t="s">
        <v>401</v>
      </c>
      <c r="C4" s="1351"/>
      <c r="D4" s="1351"/>
      <c r="E4" s="1351"/>
      <c r="F4" s="1352"/>
      <c r="G4" s="677"/>
      <c r="H4" s="1432" t="s">
        <v>866</v>
      </c>
      <c r="I4" s="1433"/>
      <c r="J4" s="1433"/>
      <c r="K4" s="1433"/>
      <c r="L4" s="1433"/>
      <c r="M4" s="1433"/>
      <c r="N4" s="1433"/>
      <c r="O4" s="1433"/>
      <c r="P4" s="1433"/>
      <c r="Q4" s="1434"/>
      <c r="R4" s="677"/>
    </row>
    <row r="5" spans="2:18" ht="13.5" customHeight="1" thickBot="1" x14ac:dyDescent="0.25">
      <c r="B5" s="1356"/>
      <c r="C5" s="1356"/>
      <c r="D5" s="1356"/>
      <c r="E5" s="1356"/>
      <c r="F5" s="1356"/>
      <c r="G5" s="677"/>
      <c r="H5" s="1435"/>
      <c r="I5" s="1436"/>
      <c r="J5" s="1436"/>
      <c r="K5" s="1436"/>
      <c r="L5" s="1436"/>
      <c r="M5" s="1436"/>
      <c r="N5" s="1436"/>
      <c r="O5" s="1436"/>
      <c r="P5" s="1436"/>
      <c r="Q5" s="1437"/>
      <c r="R5" s="677"/>
    </row>
    <row r="6" spans="2:18" ht="27.75" customHeight="1" thickBot="1" x14ac:dyDescent="0.25">
      <c r="B6" s="1359" t="s">
        <v>402</v>
      </c>
      <c r="C6" s="1361" t="s">
        <v>403</v>
      </c>
      <c r="D6" s="1362"/>
      <c r="E6" s="1363" t="s">
        <v>404</v>
      </c>
      <c r="F6" s="1364"/>
      <c r="G6" s="677"/>
      <c r="H6" s="399" t="s">
        <v>856</v>
      </c>
      <c r="I6" s="1406" t="s">
        <v>855</v>
      </c>
      <c r="J6" s="1406"/>
      <c r="K6" s="1450" t="s">
        <v>859</v>
      </c>
      <c r="L6" s="1450"/>
      <c r="M6" s="1450"/>
      <c r="N6" s="1450"/>
      <c r="O6" s="1450"/>
      <c r="P6" s="1451" t="s">
        <v>860</v>
      </c>
      <c r="Q6" s="1452"/>
      <c r="R6" s="677"/>
    </row>
    <row r="7" spans="2:18" ht="27.75" customHeight="1" thickBot="1" x14ac:dyDescent="0.25">
      <c r="B7" s="1360"/>
      <c r="C7" s="1365" t="s">
        <v>405</v>
      </c>
      <c r="D7" s="1366"/>
      <c r="E7" s="214" t="s">
        <v>406</v>
      </c>
      <c r="F7" s="215" t="s">
        <v>407</v>
      </c>
      <c r="G7" s="677"/>
      <c r="H7" s="400">
        <v>5</v>
      </c>
      <c r="I7" s="1407" t="s">
        <v>857</v>
      </c>
      <c r="J7" s="1407"/>
      <c r="K7" s="1403" t="s">
        <v>896</v>
      </c>
      <c r="L7" s="1403"/>
      <c r="M7" s="1403"/>
      <c r="N7" s="1403"/>
      <c r="O7" s="1403"/>
      <c r="P7" s="1404" t="s">
        <v>865</v>
      </c>
      <c r="Q7" s="1405"/>
      <c r="R7" s="677"/>
    </row>
    <row r="8" spans="2:18" ht="30.75" customHeight="1" x14ac:dyDescent="0.2">
      <c r="B8" s="180">
        <v>1</v>
      </c>
      <c r="C8" s="1367" t="s">
        <v>408</v>
      </c>
      <c r="D8" s="1368"/>
      <c r="E8" s="181" t="s">
        <v>521</v>
      </c>
      <c r="F8" s="184"/>
      <c r="G8" s="677"/>
      <c r="H8" s="217">
        <v>4</v>
      </c>
      <c r="I8" s="1448" t="s">
        <v>68</v>
      </c>
      <c r="J8" s="1448"/>
      <c r="K8" s="1403" t="s">
        <v>891</v>
      </c>
      <c r="L8" s="1403"/>
      <c r="M8" s="1403"/>
      <c r="N8" s="1403"/>
      <c r="O8" s="1403"/>
      <c r="P8" s="1404" t="s">
        <v>862</v>
      </c>
      <c r="Q8" s="1405"/>
      <c r="R8" s="677"/>
    </row>
    <row r="9" spans="2:18" ht="30.75" customHeight="1" x14ac:dyDescent="0.2">
      <c r="B9" s="176">
        <v>2</v>
      </c>
      <c r="C9" s="1357" t="s">
        <v>409</v>
      </c>
      <c r="D9" s="1358"/>
      <c r="E9" s="182" t="s">
        <v>521</v>
      </c>
      <c r="F9" s="185"/>
      <c r="G9" s="677"/>
      <c r="H9" s="218">
        <v>3</v>
      </c>
      <c r="I9" s="1449" t="s">
        <v>69</v>
      </c>
      <c r="J9" s="1449"/>
      <c r="K9" s="1403" t="s">
        <v>861</v>
      </c>
      <c r="L9" s="1403"/>
      <c r="M9" s="1403"/>
      <c r="N9" s="1403"/>
      <c r="O9" s="1403"/>
      <c r="P9" s="1404" t="s">
        <v>864</v>
      </c>
      <c r="Q9" s="1405"/>
      <c r="R9" s="677"/>
    </row>
    <row r="10" spans="2:18" ht="30.75" customHeight="1" x14ac:dyDescent="0.2">
      <c r="B10" s="172">
        <v>3</v>
      </c>
      <c r="C10" s="1353" t="s">
        <v>410</v>
      </c>
      <c r="D10" s="1354"/>
      <c r="E10" s="183" t="s">
        <v>521</v>
      </c>
      <c r="F10" s="186"/>
      <c r="G10" s="677"/>
      <c r="H10" s="219">
        <v>2</v>
      </c>
      <c r="I10" s="1446" t="s">
        <v>858</v>
      </c>
      <c r="J10" s="1446"/>
      <c r="K10" s="1403" t="s">
        <v>889</v>
      </c>
      <c r="L10" s="1403"/>
      <c r="M10" s="1403"/>
      <c r="N10" s="1403"/>
      <c r="O10" s="1403"/>
      <c r="P10" s="1404" t="s">
        <v>886</v>
      </c>
      <c r="Q10" s="1405"/>
      <c r="R10" s="677"/>
    </row>
    <row r="11" spans="2:18" ht="30.75" customHeight="1" thickBot="1" x14ac:dyDescent="0.25">
      <c r="B11" s="176">
        <v>4</v>
      </c>
      <c r="C11" s="1357" t="s">
        <v>411</v>
      </c>
      <c r="D11" s="1358"/>
      <c r="E11" s="187"/>
      <c r="F11" s="177" t="s">
        <v>521</v>
      </c>
      <c r="G11" s="677"/>
      <c r="H11" s="220">
        <v>1</v>
      </c>
      <c r="I11" s="1447" t="s">
        <v>71</v>
      </c>
      <c r="J11" s="1447"/>
      <c r="K11" s="1443" t="s">
        <v>890</v>
      </c>
      <c r="L11" s="1443"/>
      <c r="M11" s="1443"/>
      <c r="N11" s="1443"/>
      <c r="O11" s="1443"/>
      <c r="P11" s="1444" t="s">
        <v>863</v>
      </c>
      <c r="Q11" s="1445"/>
      <c r="R11" s="677"/>
    </row>
    <row r="12" spans="2:18" ht="30.75" customHeight="1" x14ac:dyDescent="0.2">
      <c r="B12" s="172">
        <v>5</v>
      </c>
      <c r="C12" s="1353" t="s">
        <v>412</v>
      </c>
      <c r="D12" s="1354"/>
      <c r="E12" s="183" t="s">
        <v>521</v>
      </c>
      <c r="F12" s="186"/>
      <c r="G12" s="677"/>
      <c r="H12" s="1427"/>
      <c r="I12" s="1427"/>
      <c r="J12" s="1427"/>
      <c r="K12" s="1427"/>
      <c r="L12" s="1427"/>
      <c r="M12" s="1427"/>
      <c r="N12" s="1427"/>
      <c r="O12" s="1427"/>
      <c r="P12" s="1427"/>
      <c r="Q12" s="1427"/>
      <c r="R12" s="677"/>
    </row>
    <row r="13" spans="2:18" ht="30.75" customHeight="1" thickBot="1" x14ac:dyDescent="0.25">
      <c r="B13" s="176">
        <v>6</v>
      </c>
      <c r="C13" s="1357" t="s">
        <v>413</v>
      </c>
      <c r="D13" s="1358"/>
      <c r="E13" s="187" t="s">
        <v>521</v>
      </c>
      <c r="F13" s="177"/>
      <c r="G13" s="677"/>
      <c r="H13" s="1308"/>
      <c r="I13" s="1308"/>
      <c r="J13" s="1308"/>
      <c r="K13" s="1308"/>
      <c r="L13" s="1308"/>
      <c r="M13" s="1308"/>
      <c r="N13" s="1308"/>
      <c r="O13" s="1308"/>
      <c r="P13" s="1308"/>
      <c r="Q13" s="1308"/>
      <c r="R13" s="677"/>
    </row>
    <row r="14" spans="2:18" ht="30.75" customHeight="1" x14ac:dyDescent="0.2">
      <c r="B14" s="172">
        <v>7</v>
      </c>
      <c r="C14" s="1353" t="s">
        <v>414</v>
      </c>
      <c r="D14" s="1354"/>
      <c r="E14" s="183" t="s">
        <v>521</v>
      </c>
      <c r="F14" s="186"/>
      <c r="G14" s="677"/>
      <c r="H14" s="1414" t="s">
        <v>526</v>
      </c>
      <c r="I14" s="1415"/>
      <c r="J14" s="1415"/>
      <c r="K14" s="1415"/>
      <c r="L14" s="1415"/>
      <c r="M14" s="1415"/>
      <c r="N14" s="1415"/>
      <c r="O14" s="1415"/>
      <c r="P14" s="1415"/>
      <c r="Q14" s="1416"/>
      <c r="R14" s="677"/>
    </row>
    <row r="15" spans="2:18" ht="30.75" customHeight="1" x14ac:dyDescent="0.2">
      <c r="B15" s="176">
        <v>8</v>
      </c>
      <c r="C15" s="1357" t="s">
        <v>415</v>
      </c>
      <c r="D15" s="1358"/>
      <c r="E15" s="187"/>
      <c r="F15" s="177" t="s">
        <v>521</v>
      </c>
      <c r="G15" s="677"/>
      <c r="H15" s="1417" t="s">
        <v>527</v>
      </c>
      <c r="I15" s="1418"/>
      <c r="J15" s="1413"/>
      <c r="K15" s="1412" t="s">
        <v>528</v>
      </c>
      <c r="L15" s="1413"/>
      <c r="M15" s="1412" t="s">
        <v>529</v>
      </c>
      <c r="N15" s="1413"/>
      <c r="O15" s="1412" t="s">
        <v>530</v>
      </c>
      <c r="P15" s="1413"/>
      <c r="Q15" s="216" t="s">
        <v>531</v>
      </c>
      <c r="R15" s="677"/>
    </row>
    <row r="16" spans="2:18" ht="30.75" customHeight="1" x14ac:dyDescent="0.2">
      <c r="B16" s="173">
        <v>9</v>
      </c>
      <c r="C16" s="1369" t="s">
        <v>416</v>
      </c>
      <c r="D16" s="1370"/>
      <c r="E16" s="188"/>
      <c r="F16" s="174" t="s">
        <v>521</v>
      </c>
      <c r="G16" s="677"/>
      <c r="H16" s="1477" t="s">
        <v>532</v>
      </c>
      <c r="I16" s="1478"/>
      <c r="J16" s="1479"/>
      <c r="K16" s="1482" t="s">
        <v>521</v>
      </c>
      <c r="L16" s="1483"/>
      <c r="M16" s="1482" t="s">
        <v>521</v>
      </c>
      <c r="N16" s="1483"/>
      <c r="O16" s="1482" t="s">
        <v>521</v>
      </c>
      <c r="P16" s="1483"/>
      <c r="Q16" s="1410" t="s">
        <v>521</v>
      </c>
      <c r="R16" s="677"/>
    </row>
    <row r="17" spans="2:18" ht="30.75" customHeight="1" thickBot="1" x14ac:dyDescent="0.25">
      <c r="B17" s="176">
        <v>10</v>
      </c>
      <c r="C17" s="1357" t="s">
        <v>417</v>
      </c>
      <c r="D17" s="1358"/>
      <c r="E17" s="187" t="s">
        <v>521</v>
      </c>
      <c r="F17" s="177"/>
      <c r="G17" s="677"/>
      <c r="H17" s="1480"/>
      <c r="I17" s="1426"/>
      <c r="J17" s="1481"/>
      <c r="K17" s="1484"/>
      <c r="L17" s="1485"/>
      <c r="M17" s="1484"/>
      <c r="N17" s="1485"/>
      <c r="O17" s="1484"/>
      <c r="P17" s="1485"/>
      <c r="Q17" s="1411"/>
      <c r="R17" s="677"/>
    </row>
    <row r="18" spans="2:18" ht="30.75" customHeight="1" x14ac:dyDescent="0.2">
      <c r="B18" s="172">
        <v>11</v>
      </c>
      <c r="C18" s="1353" t="s">
        <v>418</v>
      </c>
      <c r="D18" s="1354"/>
      <c r="E18" s="183" t="s">
        <v>521</v>
      </c>
      <c r="F18" s="186"/>
      <c r="G18" s="677"/>
      <c r="H18" s="1425"/>
      <c r="I18" s="1425"/>
      <c r="J18" s="1425"/>
      <c r="K18" s="1425"/>
      <c r="L18" s="1425"/>
      <c r="M18" s="1425"/>
      <c r="N18" s="1425"/>
      <c r="O18" s="1425"/>
      <c r="P18" s="1425"/>
      <c r="Q18" s="1425"/>
      <c r="R18" s="677"/>
    </row>
    <row r="19" spans="2:18" ht="30.75" customHeight="1" thickBot="1" x14ac:dyDescent="0.25">
      <c r="B19" s="176">
        <v>12</v>
      </c>
      <c r="C19" s="1357" t="s">
        <v>419</v>
      </c>
      <c r="D19" s="1358"/>
      <c r="E19" s="187" t="s">
        <v>521</v>
      </c>
      <c r="F19" s="177"/>
      <c r="G19" s="677"/>
      <c r="H19" s="1426"/>
      <c r="I19" s="1426"/>
      <c r="J19" s="1426"/>
      <c r="K19" s="1426"/>
      <c r="L19" s="1426"/>
      <c r="M19" s="1426"/>
      <c r="N19" s="1426"/>
      <c r="O19" s="1426"/>
      <c r="P19" s="1426"/>
      <c r="Q19" s="1426"/>
      <c r="R19" s="677"/>
    </row>
    <row r="20" spans="2:18" ht="30.75" customHeight="1" x14ac:dyDescent="0.2">
      <c r="B20" s="172">
        <v>13</v>
      </c>
      <c r="C20" s="1353" t="s">
        <v>420</v>
      </c>
      <c r="D20" s="1354"/>
      <c r="E20" s="183" t="s">
        <v>521</v>
      </c>
      <c r="F20" s="186"/>
      <c r="G20" s="677"/>
      <c r="H20" s="1419" t="s">
        <v>456</v>
      </c>
      <c r="I20" s="1420"/>
      <c r="J20" s="1420"/>
      <c r="K20" s="1420"/>
      <c r="L20" s="1420"/>
      <c r="M20" s="1420"/>
      <c r="N20" s="1420"/>
      <c r="O20" s="1420"/>
      <c r="P20" s="1420"/>
      <c r="Q20" s="1421"/>
      <c r="R20" s="677"/>
    </row>
    <row r="21" spans="2:18" ht="30.75" customHeight="1" thickBot="1" x14ac:dyDescent="0.25">
      <c r="B21" s="176">
        <v>14</v>
      </c>
      <c r="C21" s="1357" t="s">
        <v>421</v>
      </c>
      <c r="D21" s="1358"/>
      <c r="E21" s="187"/>
      <c r="F21" s="177" t="s">
        <v>521</v>
      </c>
      <c r="G21" s="677"/>
      <c r="H21" s="1422"/>
      <c r="I21" s="1423"/>
      <c r="J21" s="1423"/>
      <c r="K21" s="1423"/>
      <c r="L21" s="1423"/>
      <c r="M21" s="1423"/>
      <c r="N21" s="1423"/>
      <c r="O21" s="1423"/>
      <c r="P21" s="1423"/>
      <c r="Q21" s="1424"/>
      <c r="R21" s="677"/>
    </row>
    <row r="22" spans="2:18" ht="11.25" customHeight="1" thickBot="1" x14ac:dyDescent="0.25">
      <c r="B22" s="1458">
        <v>15</v>
      </c>
      <c r="C22" s="1460" t="s">
        <v>422</v>
      </c>
      <c r="D22" s="1461"/>
      <c r="E22" s="1464"/>
      <c r="F22" s="1466" t="s">
        <v>521</v>
      </c>
      <c r="G22" s="677"/>
      <c r="H22" s="208"/>
      <c r="I22" s="50"/>
      <c r="J22" s="50"/>
      <c r="K22" s="50"/>
      <c r="L22" s="50"/>
      <c r="M22" s="50"/>
      <c r="N22" s="50"/>
      <c r="O22" s="50"/>
      <c r="P22" s="50"/>
      <c r="Q22" s="209"/>
      <c r="R22" s="677"/>
    </row>
    <row r="23" spans="2:18" ht="24.75" customHeight="1" x14ac:dyDescent="0.2">
      <c r="B23" s="1459"/>
      <c r="C23" s="1462"/>
      <c r="D23" s="1463"/>
      <c r="E23" s="1465"/>
      <c r="F23" s="1467"/>
      <c r="G23" s="677"/>
      <c r="H23" s="1471" t="s">
        <v>315</v>
      </c>
      <c r="I23" s="1472"/>
      <c r="J23" s="1468" t="s">
        <v>515</v>
      </c>
      <c r="K23" s="394" t="s">
        <v>444</v>
      </c>
      <c r="L23" s="50"/>
      <c r="M23" s="203"/>
      <c r="N23" s="401"/>
      <c r="O23" s="204"/>
      <c r="P23" s="204"/>
      <c r="Q23" s="205"/>
      <c r="R23" s="677"/>
    </row>
    <row r="24" spans="2:18" ht="30.75" customHeight="1" x14ac:dyDescent="0.2">
      <c r="B24" s="176">
        <v>16</v>
      </c>
      <c r="C24" s="1357" t="s">
        <v>423</v>
      </c>
      <c r="D24" s="1358"/>
      <c r="E24" s="187"/>
      <c r="F24" s="177" t="s">
        <v>521</v>
      </c>
      <c r="G24" s="677"/>
      <c r="H24" s="1471" t="s">
        <v>316</v>
      </c>
      <c r="I24" s="1472"/>
      <c r="J24" s="1469"/>
      <c r="K24" s="395" t="s">
        <v>448</v>
      </c>
      <c r="L24" s="50"/>
      <c r="M24" s="206"/>
      <c r="N24" s="393"/>
      <c r="O24" s="170"/>
      <c r="P24" s="170"/>
      <c r="Q24" s="207"/>
      <c r="R24" s="677"/>
    </row>
    <row r="25" spans="2:18" ht="30.75" customHeight="1" x14ac:dyDescent="0.2">
      <c r="B25" s="172">
        <v>17</v>
      </c>
      <c r="C25" s="1353" t="s">
        <v>424</v>
      </c>
      <c r="D25" s="1354"/>
      <c r="E25" s="189"/>
      <c r="F25" s="175" t="s">
        <v>521</v>
      </c>
      <c r="G25" s="677"/>
      <c r="H25" s="1471" t="s">
        <v>317</v>
      </c>
      <c r="I25" s="1472"/>
      <c r="J25" s="1469"/>
      <c r="K25" s="396" t="s">
        <v>447</v>
      </c>
      <c r="L25" s="50"/>
      <c r="M25" s="206"/>
      <c r="N25" s="393"/>
      <c r="O25" s="164"/>
      <c r="P25" s="170"/>
      <c r="Q25" s="207"/>
      <c r="R25" s="677"/>
    </row>
    <row r="26" spans="2:18" ht="30.75" customHeight="1" x14ac:dyDescent="0.2">
      <c r="B26" s="176">
        <v>18</v>
      </c>
      <c r="C26" s="1357" t="s">
        <v>425</v>
      </c>
      <c r="D26" s="1358"/>
      <c r="E26" s="187"/>
      <c r="F26" s="177" t="s">
        <v>521</v>
      </c>
      <c r="G26" s="677"/>
      <c r="H26" s="1471" t="s">
        <v>318</v>
      </c>
      <c r="I26" s="1472"/>
      <c r="J26" s="1469"/>
      <c r="K26" s="397" t="s">
        <v>446</v>
      </c>
      <c r="L26" s="50"/>
      <c r="M26" s="206"/>
      <c r="N26" s="393"/>
      <c r="O26" s="164"/>
      <c r="P26" s="170"/>
      <c r="Q26" s="207"/>
      <c r="R26" s="677"/>
    </row>
    <row r="27" spans="2:18" ht="30.75" customHeight="1" thickBot="1" x14ac:dyDescent="0.25">
      <c r="B27" s="178">
        <v>19</v>
      </c>
      <c r="C27" s="1375" t="s">
        <v>426</v>
      </c>
      <c r="D27" s="1376"/>
      <c r="E27" s="190"/>
      <c r="F27" s="179" t="s">
        <v>521</v>
      </c>
      <c r="G27" s="677"/>
      <c r="H27" s="1473" t="s">
        <v>319</v>
      </c>
      <c r="I27" s="1474"/>
      <c r="J27" s="1469"/>
      <c r="K27" s="1455" t="s">
        <v>445</v>
      </c>
      <c r="L27" s="1457"/>
      <c r="M27" s="1488"/>
      <c r="N27" s="1490"/>
      <c r="O27" s="1492"/>
      <c r="P27" s="403"/>
      <c r="Q27" s="1453"/>
      <c r="R27" s="677"/>
    </row>
    <row r="28" spans="2:18" ht="6.75" customHeight="1" thickBot="1" x14ac:dyDescent="0.25">
      <c r="B28" s="1356"/>
      <c r="C28" s="1356"/>
      <c r="D28" s="1356"/>
      <c r="E28" s="1356"/>
      <c r="F28" s="1356"/>
      <c r="G28" s="677"/>
      <c r="H28" s="1475"/>
      <c r="I28" s="1476"/>
      <c r="J28" s="1470"/>
      <c r="K28" s="1456"/>
      <c r="L28" s="1457"/>
      <c r="M28" s="1489"/>
      <c r="N28" s="1491"/>
      <c r="O28" s="1493"/>
      <c r="P28" s="404"/>
      <c r="Q28" s="1454"/>
      <c r="R28" s="677"/>
    </row>
    <row r="29" spans="2:18" ht="25.5" customHeight="1" x14ac:dyDescent="0.2">
      <c r="B29" s="1381" t="s">
        <v>522</v>
      </c>
      <c r="C29" s="1382"/>
      <c r="D29" s="1382"/>
      <c r="E29" s="1387">
        <v>10</v>
      </c>
      <c r="F29" s="1390"/>
      <c r="G29" s="677"/>
      <c r="H29" s="208"/>
      <c r="I29" s="50"/>
      <c r="J29" s="50"/>
      <c r="K29" s="50"/>
      <c r="L29" s="50"/>
      <c r="M29" s="398"/>
      <c r="N29" s="398"/>
      <c r="O29" s="398" t="s">
        <v>452</v>
      </c>
      <c r="P29" s="398" t="s">
        <v>454</v>
      </c>
      <c r="Q29" s="402" t="s">
        <v>455</v>
      </c>
      <c r="R29" s="677"/>
    </row>
    <row r="30" spans="2:18" ht="25.5" customHeight="1" x14ac:dyDescent="0.2">
      <c r="B30" s="1383" t="s">
        <v>523</v>
      </c>
      <c r="C30" s="1384"/>
      <c r="D30" s="1384"/>
      <c r="E30" s="1388"/>
      <c r="F30" s="1391"/>
      <c r="G30" s="677"/>
      <c r="H30" s="208"/>
      <c r="I30" s="50"/>
      <c r="J30" s="50"/>
      <c r="K30" s="50"/>
      <c r="L30" s="210"/>
      <c r="M30" s="210"/>
      <c r="N30" s="210"/>
      <c r="O30" s="210"/>
      <c r="P30" s="210"/>
      <c r="Q30" s="211"/>
      <c r="R30" s="677"/>
    </row>
    <row r="31" spans="2:18" ht="25.5" customHeight="1" thickBot="1" x14ac:dyDescent="0.25">
      <c r="B31" s="1385" t="s">
        <v>524</v>
      </c>
      <c r="C31" s="1386"/>
      <c r="D31" s="1386"/>
      <c r="E31" s="1389"/>
      <c r="F31" s="1392"/>
      <c r="G31" s="677"/>
      <c r="H31" s="208"/>
      <c r="I31" s="50"/>
      <c r="J31" s="50"/>
      <c r="K31" s="50"/>
      <c r="L31" s="1428" t="s">
        <v>450</v>
      </c>
      <c r="M31" s="1428"/>
      <c r="N31" s="1428"/>
      <c r="O31" s="1428"/>
      <c r="P31" s="1428"/>
      <c r="Q31" s="1429"/>
      <c r="R31" s="677"/>
    </row>
    <row r="32" spans="2:18" ht="7.5" customHeight="1" x14ac:dyDescent="0.2">
      <c r="B32" s="1393" t="s">
        <v>74</v>
      </c>
      <c r="C32" s="1394"/>
      <c r="D32" s="1397" t="s">
        <v>171</v>
      </c>
      <c r="E32" s="1399" t="s">
        <v>427</v>
      </c>
      <c r="F32" s="1400"/>
      <c r="G32" s="677"/>
      <c r="H32" s="208"/>
      <c r="I32" s="50"/>
      <c r="J32" s="50"/>
      <c r="K32" s="50"/>
      <c r="L32" s="50"/>
      <c r="M32" s="50"/>
      <c r="N32" s="50"/>
      <c r="O32" s="50"/>
      <c r="P32" s="50"/>
      <c r="Q32" s="209"/>
      <c r="R32" s="677"/>
    </row>
    <row r="33" spans="2:18" ht="27" customHeight="1" thickBot="1" x14ac:dyDescent="0.25">
      <c r="B33" s="1395"/>
      <c r="C33" s="1396"/>
      <c r="D33" s="1398"/>
      <c r="E33" s="1401"/>
      <c r="F33" s="1402"/>
      <c r="G33" s="677"/>
      <c r="H33" s="1430" t="s">
        <v>164</v>
      </c>
      <c r="I33" s="1431"/>
      <c r="J33" s="51"/>
      <c r="K33" s="1486" t="s">
        <v>457</v>
      </c>
      <c r="L33" s="1487"/>
      <c r="M33" s="51"/>
      <c r="N33" s="212" t="s">
        <v>74</v>
      </c>
      <c r="O33" s="213"/>
      <c r="P33" s="1408" t="s">
        <v>165</v>
      </c>
      <c r="Q33" s="1409"/>
      <c r="R33" s="677"/>
    </row>
    <row r="34" spans="2:18" ht="33" customHeight="1" x14ac:dyDescent="0.2">
      <c r="B34" s="1377" t="s">
        <v>73</v>
      </c>
      <c r="C34" s="1378"/>
      <c r="D34" s="191" t="s">
        <v>428</v>
      </c>
      <c r="E34" s="1379" t="s">
        <v>525</v>
      </c>
      <c r="F34" s="1380"/>
      <c r="G34" s="677"/>
      <c r="R34" s="677"/>
    </row>
    <row r="35" spans="2:18" ht="33" customHeight="1" thickBot="1" x14ac:dyDescent="0.25">
      <c r="B35" s="1371" t="s">
        <v>429</v>
      </c>
      <c r="C35" s="1372"/>
      <c r="D35" s="192" t="s">
        <v>430</v>
      </c>
      <c r="E35" s="1373" t="s">
        <v>431</v>
      </c>
      <c r="F35" s="1374"/>
      <c r="G35" s="677"/>
      <c r="R35" s="677"/>
    </row>
    <row r="36" spans="2:18" ht="12.75" customHeight="1" x14ac:dyDescent="0.2">
      <c r="B36"/>
      <c r="G36" s="166"/>
    </row>
    <row r="37" spans="2:18" ht="12.75" customHeight="1" x14ac:dyDescent="0.2">
      <c r="B37"/>
      <c r="G37" s="166"/>
    </row>
    <row r="38" spans="2:18" ht="12.75" customHeight="1" x14ac:dyDescent="0.2">
      <c r="G38" s="167"/>
    </row>
    <row r="39" spans="2:18" ht="12.75" customHeight="1" x14ac:dyDescent="0.2">
      <c r="G39" s="167"/>
    </row>
    <row r="40" spans="2:18" ht="12.75" customHeight="1" x14ac:dyDescent="0.2">
      <c r="G40" s="167"/>
    </row>
  </sheetData>
  <sheetProtection algorithmName="SHA-512" hashValue="Xh61S+/TY17SuDa5xhlVaAbDm6wNfC58mT/qby/UOGh90npfmW+9K3QfFM3TVeBLUaQ17YuAjQUsQJymzFeofw==" saltValue="uhSOrOt9e9Pou+rzPxUH2g==" spinCount="100000" sheet="1" objects="1" scenarios="1"/>
  <mergeCells count="95">
    <mergeCell ref="H16:J17"/>
    <mergeCell ref="K16:L17"/>
    <mergeCell ref="M16:N17"/>
    <mergeCell ref="O16:P17"/>
    <mergeCell ref="K33:L33"/>
    <mergeCell ref="M27:M28"/>
    <mergeCell ref="N27:N28"/>
    <mergeCell ref="O27:O28"/>
    <mergeCell ref="Q27:Q28"/>
    <mergeCell ref="K27:K28"/>
    <mergeCell ref="L27:L28"/>
    <mergeCell ref="B22:B23"/>
    <mergeCell ref="C22:D23"/>
    <mergeCell ref="E22:E23"/>
    <mergeCell ref="F22:F23"/>
    <mergeCell ref="J23:J28"/>
    <mergeCell ref="H23:I23"/>
    <mergeCell ref="H27:I28"/>
    <mergeCell ref="H24:I24"/>
    <mergeCell ref="H25:I25"/>
    <mergeCell ref="H26:I26"/>
    <mergeCell ref="C26:D26"/>
    <mergeCell ref="C25:D25"/>
    <mergeCell ref="H4:Q5"/>
    <mergeCell ref="H2:Q3"/>
    <mergeCell ref="K11:O11"/>
    <mergeCell ref="P11:Q11"/>
    <mergeCell ref="K10:O10"/>
    <mergeCell ref="P10:Q10"/>
    <mergeCell ref="I10:J10"/>
    <mergeCell ref="I11:J11"/>
    <mergeCell ref="K8:O8"/>
    <mergeCell ref="P8:Q8"/>
    <mergeCell ref="K9:O9"/>
    <mergeCell ref="P9:Q9"/>
    <mergeCell ref="I8:J8"/>
    <mergeCell ref="I9:J9"/>
    <mergeCell ref="K6:O6"/>
    <mergeCell ref="P6:Q6"/>
    <mergeCell ref="K7:O7"/>
    <mergeCell ref="P7:Q7"/>
    <mergeCell ref="I6:J6"/>
    <mergeCell ref="I7:J7"/>
    <mergeCell ref="P33:Q33"/>
    <mergeCell ref="Q16:Q17"/>
    <mergeCell ref="O15:P15"/>
    <mergeCell ref="M15:N15"/>
    <mergeCell ref="K15:L15"/>
    <mergeCell ref="H14:Q14"/>
    <mergeCell ref="H15:J15"/>
    <mergeCell ref="H20:Q21"/>
    <mergeCell ref="H18:Q19"/>
    <mergeCell ref="H12:Q13"/>
    <mergeCell ref="L31:Q31"/>
    <mergeCell ref="H33:I33"/>
    <mergeCell ref="B35:C35"/>
    <mergeCell ref="E35:F35"/>
    <mergeCell ref="C27:D27"/>
    <mergeCell ref="B34:C34"/>
    <mergeCell ref="E34:F34"/>
    <mergeCell ref="B29:D29"/>
    <mergeCell ref="B30:D30"/>
    <mergeCell ref="B31:D31"/>
    <mergeCell ref="E29:E31"/>
    <mergeCell ref="F29:F31"/>
    <mergeCell ref="B28:F28"/>
    <mergeCell ref="B32:C33"/>
    <mergeCell ref="D32:D33"/>
    <mergeCell ref="E32:F33"/>
    <mergeCell ref="C11:D11"/>
    <mergeCell ref="C12:D12"/>
    <mergeCell ref="C20:D20"/>
    <mergeCell ref="C21:D21"/>
    <mergeCell ref="C24:D24"/>
    <mergeCell ref="C15:D15"/>
    <mergeCell ref="C16:D16"/>
    <mergeCell ref="C17:D17"/>
    <mergeCell ref="C18:D18"/>
    <mergeCell ref="C19:D19"/>
    <mergeCell ref="B1:F1"/>
    <mergeCell ref="B2:F3"/>
    <mergeCell ref="B4:F4"/>
    <mergeCell ref="C14:D14"/>
    <mergeCell ref="R1:R35"/>
    <mergeCell ref="G1:G35"/>
    <mergeCell ref="H1:Q1"/>
    <mergeCell ref="B5:F5"/>
    <mergeCell ref="C13:D13"/>
    <mergeCell ref="B6:B7"/>
    <mergeCell ref="C6:D6"/>
    <mergeCell ref="E6:F6"/>
    <mergeCell ref="C7:D7"/>
    <mergeCell ref="C8:D8"/>
    <mergeCell ref="C9:D9"/>
    <mergeCell ref="C10:D10"/>
  </mergeCells>
  <pageMargins left="0.7" right="0.7" top="0.75" bottom="0.75" header="0.3" footer="0.3"/>
  <pageSetup scale="5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136"/>
  <sheetViews>
    <sheetView showGridLines="0" workbookViewId="0">
      <selection activeCell="B40" sqref="B40"/>
    </sheetView>
  </sheetViews>
  <sheetFormatPr baseColWidth="10" defaultRowHeight="12.75" x14ac:dyDescent="0.2"/>
  <cols>
    <col min="1" max="1" width="48.140625" style="264" customWidth="1"/>
    <col min="2" max="2" width="56.5703125" style="264" customWidth="1"/>
    <col min="3" max="3" width="22.7109375" style="264" customWidth="1"/>
    <col min="4" max="4" width="20.5703125" style="264" customWidth="1"/>
    <col min="5" max="5" width="30.5703125" style="264" customWidth="1"/>
    <col min="6" max="6" width="28.7109375" style="264" customWidth="1"/>
    <col min="7" max="7" width="26.5703125" style="264" customWidth="1"/>
    <col min="8" max="8" width="16" style="264" customWidth="1"/>
    <col min="9" max="9" width="41.5703125" style="264" customWidth="1"/>
    <col min="10" max="11" width="30.42578125" style="264" customWidth="1"/>
    <col min="12" max="12" width="11" style="264" customWidth="1"/>
    <col min="13" max="13" width="12.140625" style="264" customWidth="1"/>
    <col min="14" max="14" width="11.42578125" style="264"/>
    <col min="15" max="16" width="28.7109375" style="264" customWidth="1"/>
    <col min="17" max="17" width="11.42578125" style="264"/>
    <col min="18" max="18" width="21.42578125" style="264" customWidth="1"/>
    <col min="19" max="19" width="17.7109375" style="264" customWidth="1"/>
    <col min="20" max="20" width="24.85546875" style="264" customWidth="1"/>
    <col min="21" max="21" width="22.42578125" style="264" customWidth="1"/>
    <col min="22" max="22" width="17.7109375" style="264" customWidth="1"/>
    <col min="23" max="23" width="28.42578125" style="264" customWidth="1"/>
    <col min="24" max="24" width="17" style="264" customWidth="1"/>
    <col min="25" max="46" width="28.42578125" style="264" customWidth="1"/>
    <col min="47" max="16384" width="11.42578125" style="264"/>
  </cols>
  <sheetData>
    <row r="1" spans="1:31" ht="15.75" x14ac:dyDescent="0.25">
      <c r="A1" s="277"/>
      <c r="B1" s="277"/>
      <c r="C1" s="277"/>
      <c r="D1" s="277"/>
      <c r="E1" s="277"/>
      <c r="F1" s="1501" t="s">
        <v>56</v>
      </c>
      <c r="G1" s="1501"/>
      <c r="H1" s="1501"/>
      <c r="I1" s="1501"/>
      <c r="J1" s="1501"/>
      <c r="K1" s="278"/>
      <c r="L1" s="278"/>
      <c r="M1" s="278"/>
      <c r="N1" s="277"/>
      <c r="O1" s="277"/>
      <c r="P1" s="277"/>
      <c r="Q1" s="277"/>
      <c r="R1" s="277"/>
      <c r="S1" s="277"/>
      <c r="T1" s="277"/>
      <c r="U1" s="277"/>
      <c r="V1" s="277"/>
      <c r="W1" s="277"/>
      <c r="X1" s="277"/>
      <c r="Y1" s="277"/>
      <c r="Z1" s="277"/>
      <c r="AA1" s="277"/>
      <c r="AB1" s="277"/>
      <c r="AC1" s="277"/>
    </row>
    <row r="2" spans="1:31" ht="30.75" customHeight="1" x14ac:dyDescent="0.25">
      <c r="A2" s="277"/>
      <c r="B2" s="277"/>
      <c r="C2" s="277"/>
      <c r="D2" s="277"/>
      <c r="E2" s="1508" t="s">
        <v>30</v>
      </c>
      <c r="F2" s="1508"/>
      <c r="G2" s="279" t="s">
        <v>31</v>
      </c>
      <c r="H2" s="279"/>
      <c r="I2" s="277"/>
      <c r="J2" s="277"/>
      <c r="K2" s="277"/>
      <c r="L2" s="277"/>
      <c r="M2" s="277"/>
      <c r="N2" s="277"/>
      <c r="O2" s="277"/>
      <c r="P2" s="277"/>
      <c r="Q2" s="277"/>
      <c r="R2" s="277" t="s">
        <v>189</v>
      </c>
      <c r="S2" s="280">
        <f>'CALIFICACIÓN DE LOS CONTROLES'!H63</f>
        <v>0</v>
      </c>
      <c r="T2" s="277">
        <f>'CALIFICACIÓN DE LOS CONTROLES'!J63</f>
        <v>0</v>
      </c>
      <c r="U2" s="277"/>
      <c r="V2" s="277"/>
      <c r="W2" s="277"/>
      <c r="X2" s="277"/>
      <c r="Y2" s="277"/>
      <c r="Z2" s="277"/>
      <c r="AA2" s="277"/>
      <c r="AB2" s="277"/>
      <c r="AC2" s="277"/>
    </row>
    <row r="3" spans="1:31" ht="54" customHeight="1" x14ac:dyDescent="0.25">
      <c r="A3" s="277" t="s">
        <v>268</v>
      </c>
      <c r="B3" s="280" t="s">
        <v>6</v>
      </c>
      <c r="C3" s="277" t="s">
        <v>270</v>
      </c>
      <c r="D3" s="277"/>
      <c r="E3" s="281">
        <v>1</v>
      </c>
      <c r="F3" s="419" t="s">
        <v>897</v>
      </c>
      <c r="G3" s="283" t="s">
        <v>582</v>
      </c>
      <c r="H3" s="282" t="s">
        <v>72</v>
      </c>
      <c r="I3" s="284" t="s">
        <v>486</v>
      </c>
      <c r="J3" s="285" t="s">
        <v>84</v>
      </c>
      <c r="K3" s="286"/>
      <c r="L3" s="286"/>
      <c r="M3" s="286"/>
      <c r="N3" s="277"/>
      <c r="O3" s="277"/>
      <c r="P3" s="277"/>
      <c r="Q3" s="277"/>
      <c r="R3" s="277" t="s">
        <v>39</v>
      </c>
      <c r="S3" s="277">
        <v>5</v>
      </c>
      <c r="T3" s="277">
        <f>S3-$S$2</f>
        <v>5</v>
      </c>
      <c r="U3" s="277" t="str">
        <f>VLOOKUP(T3,'PROBABILIDAD - IMPACTO'!$B$7:$C$11,2,FALSE)</f>
        <v>Casi Seguro</v>
      </c>
      <c r="V3" s="277">
        <v>3</v>
      </c>
      <c r="W3" s="277" t="str">
        <f>CONCATENATE(U3,"3 MODERADO")</f>
        <v>Casi Seguro3 MODERADO</v>
      </c>
      <c r="X3" s="277"/>
      <c r="Y3" s="277"/>
      <c r="Z3" s="277"/>
      <c r="AA3" s="277"/>
      <c r="AB3" s="277"/>
      <c r="AC3" s="277"/>
    </row>
    <row r="4" spans="1:31" ht="54" customHeight="1" x14ac:dyDescent="0.25">
      <c r="A4" s="277" t="s">
        <v>626</v>
      </c>
      <c r="B4" s="277" t="s">
        <v>7</v>
      </c>
      <c r="C4" s="277"/>
      <c r="D4" s="277"/>
      <c r="E4" s="281">
        <v>0.8</v>
      </c>
      <c r="F4" s="415" t="s">
        <v>892</v>
      </c>
      <c r="G4" s="283" t="s">
        <v>586</v>
      </c>
      <c r="H4" s="287" t="s">
        <v>73</v>
      </c>
      <c r="I4" s="284" t="s">
        <v>485</v>
      </c>
      <c r="J4" s="285" t="s">
        <v>85</v>
      </c>
      <c r="K4" s="286"/>
      <c r="L4" s="286"/>
      <c r="M4" s="286"/>
      <c r="N4" s="277"/>
      <c r="O4" s="277"/>
      <c r="P4" s="277"/>
      <c r="Q4" s="277"/>
      <c r="R4" s="277"/>
      <c r="S4" s="277">
        <v>4</v>
      </c>
      <c r="T4" s="277">
        <f t="shared" ref="T4:T7" si="0">S4-$S$2</f>
        <v>4</v>
      </c>
      <c r="U4" s="277" t="str">
        <f>VLOOKUP(T4,'PROBABILIDAD - IMPACTO'!$B$7:$C$11,2,FALSE)</f>
        <v>Probable</v>
      </c>
      <c r="V4" s="277">
        <v>3</v>
      </c>
      <c r="W4" s="277"/>
      <c r="X4" s="277"/>
      <c r="Y4" s="277"/>
      <c r="Z4" s="277"/>
      <c r="AA4" s="277"/>
      <c r="AB4" s="277"/>
      <c r="AC4" s="277"/>
    </row>
    <row r="5" spans="1:31" ht="54" customHeight="1" x14ac:dyDescent="0.25">
      <c r="A5" s="277" t="s">
        <v>627</v>
      </c>
      <c r="B5" s="277" t="s">
        <v>294</v>
      </c>
      <c r="C5" s="277">
        <v>1</v>
      </c>
      <c r="D5" s="277" t="s">
        <v>225</v>
      </c>
      <c r="E5" s="281">
        <v>0.6</v>
      </c>
      <c r="F5" s="418" t="s">
        <v>893</v>
      </c>
      <c r="G5" s="283" t="s">
        <v>583</v>
      </c>
      <c r="H5" s="288" t="s">
        <v>74</v>
      </c>
      <c r="I5" s="284" t="s">
        <v>487</v>
      </c>
      <c r="J5" s="285" t="s">
        <v>86</v>
      </c>
      <c r="K5" s="286"/>
      <c r="L5" s="286"/>
      <c r="M5" s="286"/>
      <c r="N5" s="277"/>
      <c r="O5" s="277"/>
      <c r="P5" s="277"/>
      <c r="Q5" s="277"/>
      <c r="R5" s="277"/>
      <c r="S5" s="277">
        <v>3</v>
      </c>
      <c r="T5" s="277">
        <f t="shared" si="0"/>
        <v>3</v>
      </c>
      <c r="U5" s="277" t="str">
        <f>VLOOKUP(T5,'PROBABILIDAD - IMPACTO'!$B$7:$C$11,2,FALSE)</f>
        <v>Posible</v>
      </c>
      <c r="V5" s="277">
        <v>3</v>
      </c>
      <c r="W5" s="277"/>
      <c r="X5" s="277"/>
      <c r="Y5" s="277"/>
      <c r="Z5" s="277"/>
      <c r="AA5" s="277"/>
      <c r="AB5" s="277"/>
      <c r="AC5" s="277"/>
    </row>
    <row r="6" spans="1:31" ht="54" customHeight="1" x14ac:dyDescent="0.25">
      <c r="A6" s="277" t="s">
        <v>628</v>
      </c>
      <c r="B6" s="277" t="s">
        <v>437</v>
      </c>
      <c r="C6" s="277">
        <v>2</v>
      </c>
      <c r="D6" s="277" t="s">
        <v>225</v>
      </c>
      <c r="E6" s="281">
        <v>0.4</v>
      </c>
      <c r="F6" s="417" t="s">
        <v>894</v>
      </c>
      <c r="G6" s="283" t="s">
        <v>585</v>
      </c>
      <c r="H6" s="289" t="s">
        <v>75</v>
      </c>
      <c r="I6" s="284" t="s">
        <v>488</v>
      </c>
      <c r="J6" s="290" t="s">
        <v>87</v>
      </c>
      <c r="K6" s="286"/>
      <c r="L6" s="286"/>
      <c r="M6" s="286"/>
      <c r="N6" s="277"/>
      <c r="O6" s="277"/>
      <c r="P6" s="277"/>
      <c r="Q6" s="277"/>
      <c r="R6" s="277"/>
      <c r="S6" s="277">
        <v>2</v>
      </c>
      <c r="T6" s="277">
        <f t="shared" si="0"/>
        <v>2</v>
      </c>
      <c r="U6" s="277" t="str">
        <f>VLOOKUP(T6,'PROBABILIDAD - IMPACTO'!$B$7:$C$11,2,FALSE)</f>
        <v>Improbable</v>
      </c>
      <c r="V6" s="277">
        <v>3</v>
      </c>
      <c r="W6" s="277"/>
      <c r="X6" s="277"/>
      <c r="Y6" s="277"/>
      <c r="Z6" s="277"/>
      <c r="AA6" s="277"/>
      <c r="AB6" s="277"/>
      <c r="AC6" s="277"/>
    </row>
    <row r="7" spans="1:31" ht="54" customHeight="1" x14ac:dyDescent="0.25">
      <c r="A7" s="277" t="s">
        <v>629</v>
      </c>
      <c r="B7" s="277" t="s">
        <v>295</v>
      </c>
      <c r="C7" s="277">
        <v>3</v>
      </c>
      <c r="D7" s="277" t="s">
        <v>225</v>
      </c>
      <c r="E7" s="281">
        <v>0.2</v>
      </c>
      <c r="F7" s="416" t="s">
        <v>895</v>
      </c>
      <c r="G7" s="283" t="s">
        <v>584</v>
      </c>
      <c r="H7" s="291" t="s">
        <v>581</v>
      </c>
      <c r="I7" s="284" t="s">
        <v>489</v>
      </c>
      <c r="J7" s="290" t="s">
        <v>88</v>
      </c>
      <c r="K7" s="286"/>
      <c r="L7" s="286"/>
      <c r="M7" s="286"/>
      <c r="N7" s="277"/>
      <c r="O7" s="277"/>
      <c r="P7" s="277"/>
      <c r="Q7" s="277"/>
      <c r="R7" s="277"/>
      <c r="S7" s="277">
        <v>1</v>
      </c>
      <c r="T7" s="277">
        <f t="shared" si="0"/>
        <v>1</v>
      </c>
      <c r="U7" s="277" t="str">
        <f>VLOOKUP(T7,'PROBABILIDAD - IMPACTO'!$B$7:$C$11,2,FALSE)</f>
        <v>Rara vez</v>
      </c>
      <c r="V7" s="277">
        <v>3</v>
      </c>
      <c r="W7" s="277"/>
      <c r="X7" s="277"/>
      <c r="Y7" s="277"/>
      <c r="Z7" s="277"/>
      <c r="AA7" s="277"/>
      <c r="AB7" s="277"/>
      <c r="AC7" s="277"/>
    </row>
    <row r="8" spans="1:31" ht="54" customHeight="1" x14ac:dyDescent="0.25">
      <c r="A8" s="277" t="s">
        <v>630</v>
      </c>
      <c r="B8" s="277" t="s">
        <v>8</v>
      </c>
      <c r="C8" s="277">
        <v>4</v>
      </c>
      <c r="D8" s="277" t="s">
        <v>225</v>
      </c>
      <c r="E8" s="277"/>
      <c r="F8" s="277"/>
      <c r="G8" s="283" t="s">
        <v>914</v>
      </c>
      <c r="H8" s="288" t="s">
        <v>74</v>
      </c>
      <c r="I8" s="284" t="s">
        <v>490</v>
      </c>
      <c r="J8" s="285" t="s">
        <v>85</v>
      </c>
      <c r="K8" s="286"/>
      <c r="L8" s="286"/>
      <c r="M8" s="286"/>
      <c r="N8" s="277"/>
      <c r="O8" s="277"/>
      <c r="P8" s="277"/>
      <c r="Q8" s="277"/>
      <c r="R8" s="277"/>
      <c r="S8" s="277"/>
      <c r="T8" s="277"/>
      <c r="U8" s="277"/>
      <c r="V8" s="277"/>
      <c r="W8" s="277"/>
      <c r="X8" s="277"/>
      <c r="Y8" s="277"/>
      <c r="Z8" s="277"/>
      <c r="AA8" s="277"/>
      <c r="AB8" s="277"/>
      <c r="AC8" s="277"/>
      <c r="AE8" s="292"/>
    </row>
    <row r="9" spans="1:31" ht="54" customHeight="1" x14ac:dyDescent="0.25">
      <c r="A9" s="277" t="s">
        <v>631</v>
      </c>
      <c r="B9" s="277" t="s">
        <v>291</v>
      </c>
      <c r="C9" s="277">
        <v>5</v>
      </c>
      <c r="D9" s="277" t="s">
        <v>225</v>
      </c>
      <c r="E9" s="277"/>
      <c r="F9" s="277"/>
      <c r="G9" s="283" t="s">
        <v>850</v>
      </c>
      <c r="H9" s="287" t="s">
        <v>73</v>
      </c>
      <c r="I9" s="284" t="s">
        <v>491</v>
      </c>
      <c r="J9" s="285" t="s">
        <v>89</v>
      </c>
      <c r="K9" s="286"/>
      <c r="L9" s="286"/>
      <c r="M9" s="286"/>
      <c r="N9" s="277"/>
      <c r="O9" s="277"/>
      <c r="P9" s="277"/>
      <c r="Q9" s="277"/>
      <c r="R9" s="277"/>
      <c r="S9" s="277"/>
      <c r="T9" s="277"/>
      <c r="U9" s="277"/>
      <c r="V9" s="277"/>
      <c r="W9" s="277"/>
      <c r="X9" s="277"/>
      <c r="Y9" s="277"/>
      <c r="Z9" s="277"/>
      <c r="AA9" s="277"/>
      <c r="AB9" s="277"/>
      <c r="AC9" s="277"/>
      <c r="AE9" s="292"/>
    </row>
    <row r="10" spans="1:31" ht="54" customHeight="1" x14ac:dyDescent="0.25">
      <c r="A10" s="277" t="s">
        <v>632</v>
      </c>
      <c r="B10" s="277" t="s">
        <v>292</v>
      </c>
      <c r="C10" s="277">
        <v>6</v>
      </c>
      <c r="D10" s="277" t="s">
        <v>225</v>
      </c>
      <c r="E10" s="277"/>
      <c r="F10" s="277"/>
      <c r="G10" s="283" t="s">
        <v>851</v>
      </c>
      <c r="H10" s="282" t="s">
        <v>72</v>
      </c>
      <c r="I10" s="284" t="s">
        <v>492</v>
      </c>
      <c r="J10" s="290" t="s">
        <v>90</v>
      </c>
      <c r="K10" s="286"/>
      <c r="L10" s="286"/>
      <c r="M10" s="286"/>
      <c r="N10" s="277"/>
      <c r="O10" s="277"/>
      <c r="P10" s="277"/>
      <c r="Q10" s="277"/>
      <c r="R10" s="277"/>
      <c r="S10" s="277"/>
      <c r="T10" s="277"/>
      <c r="U10" s="277"/>
      <c r="V10" s="277"/>
      <c r="W10" s="277"/>
      <c r="X10" s="277"/>
      <c r="Y10" s="277"/>
      <c r="Z10" s="277"/>
      <c r="AA10" s="277"/>
      <c r="AB10" s="277"/>
      <c r="AC10" s="277"/>
      <c r="AE10" s="292"/>
    </row>
    <row r="11" spans="1:31" ht="15" customHeight="1" x14ac:dyDescent="0.25">
      <c r="A11" s="277" t="s">
        <v>633</v>
      </c>
      <c r="B11" s="277" t="s">
        <v>293</v>
      </c>
      <c r="C11" s="277">
        <v>7</v>
      </c>
      <c r="D11" s="277" t="s">
        <v>225</v>
      </c>
      <c r="E11" s="277"/>
      <c r="F11" s="277"/>
      <c r="G11" s="277"/>
      <c r="H11" s="277"/>
      <c r="I11" s="284" t="s">
        <v>493</v>
      </c>
      <c r="J11" s="290" t="s">
        <v>91</v>
      </c>
      <c r="K11" s="286"/>
      <c r="L11" s="286"/>
      <c r="M11" s="286"/>
      <c r="N11" s="277"/>
      <c r="O11" s="277"/>
      <c r="P11" s="277"/>
      <c r="Q11" s="277"/>
      <c r="R11" s="277"/>
      <c r="S11" s="277"/>
      <c r="T11" s="277"/>
      <c r="U11" s="277"/>
      <c r="V11" s="277"/>
      <c r="W11" s="277"/>
      <c r="X11" s="277"/>
      <c r="Y11" s="277"/>
      <c r="Z11" s="277"/>
      <c r="AA11" s="277"/>
      <c r="AB11" s="277"/>
      <c r="AC11" s="277"/>
      <c r="AE11" s="292"/>
    </row>
    <row r="12" spans="1:31" ht="15" customHeight="1" x14ac:dyDescent="0.25">
      <c r="A12" s="277" t="s">
        <v>634</v>
      </c>
      <c r="B12" s="277" t="s">
        <v>266</v>
      </c>
      <c r="C12" s="277">
        <v>8</v>
      </c>
      <c r="D12" s="277" t="s">
        <v>225</v>
      </c>
      <c r="E12" s="277"/>
      <c r="F12" s="277"/>
      <c r="G12" s="277"/>
      <c r="H12" s="277"/>
      <c r="I12" s="284" t="s">
        <v>494</v>
      </c>
      <c r="J12" s="293" t="s">
        <v>92</v>
      </c>
      <c r="K12" s="286"/>
      <c r="L12" s="286"/>
      <c r="M12" s="286"/>
      <c r="N12" s="277"/>
      <c r="O12" s="277"/>
      <c r="P12" s="277"/>
      <c r="Q12" s="277"/>
      <c r="R12" s="277"/>
      <c r="S12" s="277"/>
      <c r="T12" s="277"/>
      <c r="U12" s="277"/>
      <c r="V12" s="277"/>
      <c r="W12" s="277"/>
      <c r="X12" s="277"/>
      <c r="Y12" s="277"/>
      <c r="Z12" s="277"/>
      <c r="AA12" s="277"/>
      <c r="AB12" s="277"/>
      <c r="AC12" s="277"/>
      <c r="AE12" s="292"/>
    </row>
    <row r="13" spans="1:31" ht="15" customHeight="1" x14ac:dyDescent="0.25">
      <c r="A13" s="277" t="s">
        <v>635</v>
      </c>
      <c r="B13" s="294"/>
      <c r="C13" s="277">
        <v>9</v>
      </c>
      <c r="D13" s="277" t="s">
        <v>225</v>
      </c>
      <c r="E13" s="277"/>
      <c r="F13" s="277"/>
      <c r="G13" s="277"/>
      <c r="H13" s="277"/>
      <c r="I13" s="284" t="s">
        <v>495</v>
      </c>
      <c r="J13" s="285" t="s">
        <v>86</v>
      </c>
      <c r="K13" s="286"/>
      <c r="L13" s="286"/>
      <c r="M13" s="286"/>
      <c r="N13" s="277"/>
      <c r="O13" s="277"/>
      <c r="P13" s="277"/>
      <c r="Q13" s="277"/>
      <c r="R13" s="277"/>
      <c r="S13" s="277"/>
      <c r="T13" s="277"/>
      <c r="U13" s="277"/>
      <c r="V13" s="277"/>
      <c r="W13" s="277"/>
      <c r="X13" s="277"/>
      <c r="Y13" s="277"/>
      <c r="Z13" s="277"/>
      <c r="AA13" s="277"/>
      <c r="AB13" s="277"/>
      <c r="AC13" s="277"/>
      <c r="AE13" s="292"/>
    </row>
    <row r="14" spans="1:31" ht="15" customHeight="1" x14ac:dyDescent="0.25">
      <c r="A14" s="277" t="s">
        <v>636</v>
      </c>
      <c r="B14" s="294"/>
      <c r="C14" s="277">
        <v>10</v>
      </c>
      <c r="D14" s="277" t="s">
        <v>225</v>
      </c>
      <c r="E14" s="277" t="s">
        <v>588</v>
      </c>
      <c r="F14" s="277"/>
      <c r="G14" s="277"/>
      <c r="H14" s="277"/>
      <c r="I14" s="284" t="s">
        <v>496</v>
      </c>
      <c r="J14" s="285" t="s">
        <v>93</v>
      </c>
      <c r="K14" s="286"/>
      <c r="L14" s="286"/>
      <c r="M14" s="286"/>
      <c r="N14" s="277"/>
      <c r="O14" s="277"/>
      <c r="P14" s="277"/>
      <c r="Q14" s="277"/>
      <c r="R14" s="277"/>
      <c r="S14" s="277"/>
      <c r="T14" s="277"/>
      <c r="U14" s="277"/>
      <c r="V14" s="277"/>
      <c r="W14" s="277"/>
      <c r="X14" s="277"/>
      <c r="Y14" s="277"/>
      <c r="Z14" s="277"/>
      <c r="AA14" s="277"/>
      <c r="AB14" s="277"/>
      <c r="AC14" s="277"/>
      <c r="AE14" s="292"/>
    </row>
    <row r="15" spans="1:31" ht="15" customHeight="1" x14ac:dyDescent="0.25">
      <c r="A15" s="277" t="s">
        <v>637</v>
      </c>
      <c r="B15" s="294"/>
      <c r="C15" s="277">
        <v>11</v>
      </c>
      <c r="D15" s="277" t="s">
        <v>225</v>
      </c>
      <c r="E15" s="277" t="s">
        <v>587</v>
      </c>
      <c r="F15" s="277"/>
      <c r="G15" s="277"/>
      <c r="H15" s="277"/>
      <c r="I15" s="284" t="s">
        <v>497</v>
      </c>
      <c r="J15" s="290" t="s">
        <v>94</v>
      </c>
      <c r="K15" s="286"/>
      <c r="L15" s="286"/>
      <c r="M15" s="286"/>
      <c r="N15" s="277"/>
      <c r="O15" s="277"/>
      <c r="P15" s="277"/>
      <c r="Q15" s="277"/>
      <c r="R15" s="277"/>
      <c r="S15" s="277"/>
      <c r="T15" s="277"/>
      <c r="U15" s="277"/>
      <c r="V15" s="277"/>
      <c r="W15" s="277"/>
      <c r="X15" s="277"/>
      <c r="Y15" s="277"/>
      <c r="Z15" s="277"/>
      <c r="AA15" s="277"/>
      <c r="AB15" s="277"/>
      <c r="AC15" s="277"/>
      <c r="AE15" s="292"/>
    </row>
    <row r="16" spans="1:31" ht="15" customHeight="1" x14ac:dyDescent="0.25">
      <c r="A16" s="277" t="s">
        <v>638</v>
      </c>
      <c r="B16" s="277" t="s">
        <v>163</v>
      </c>
      <c r="C16" s="277">
        <v>12</v>
      </c>
      <c r="D16" s="277" t="s">
        <v>225</v>
      </c>
      <c r="E16" s="277" t="s">
        <v>589</v>
      </c>
      <c r="F16" s="277"/>
      <c r="G16" s="277"/>
      <c r="H16" s="277"/>
      <c r="I16" s="284" t="s">
        <v>498</v>
      </c>
      <c r="J16" s="293" t="s">
        <v>95</v>
      </c>
      <c r="K16" s="286"/>
      <c r="L16" s="286"/>
      <c r="M16" s="286"/>
      <c r="N16" s="277"/>
      <c r="O16" s="277"/>
      <c r="P16" s="277"/>
      <c r="Q16" s="277"/>
      <c r="R16" s="277"/>
      <c r="S16" s="277"/>
      <c r="T16" s="277"/>
      <c r="U16" s="277"/>
      <c r="V16" s="277"/>
      <c r="W16" s="277"/>
      <c r="X16" s="277"/>
      <c r="Y16" s="277"/>
      <c r="Z16" s="277"/>
      <c r="AA16" s="277"/>
      <c r="AB16" s="277"/>
      <c r="AC16" s="277"/>
      <c r="AE16" s="292"/>
    </row>
    <row r="17" spans="1:31" ht="15" customHeight="1" x14ac:dyDescent="0.25">
      <c r="A17" s="277" t="s">
        <v>639</v>
      </c>
      <c r="B17" s="280" t="s">
        <v>156</v>
      </c>
      <c r="C17" s="277">
        <v>13</v>
      </c>
      <c r="D17" s="277" t="s">
        <v>225</v>
      </c>
      <c r="E17" s="277" t="s">
        <v>852</v>
      </c>
      <c r="F17" s="277"/>
      <c r="G17" s="277"/>
      <c r="H17" s="277"/>
      <c r="I17" s="284" t="s">
        <v>499</v>
      </c>
      <c r="J17" s="295" t="s">
        <v>96</v>
      </c>
      <c r="K17" s="286"/>
      <c r="L17" s="286"/>
      <c r="M17" s="286"/>
      <c r="N17" s="277"/>
      <c r="O17" s="277"/>
      <c r="P17" s="277"/>
      <c r="Q17" s="277"/>
      <c r="R17" s="277"/>
      <c r="S17" s="277"/>
      <c r="T17" s="277"/>
      <c r="U17" s="277"/>
      <c r="V17" s="277"/>
      <c r="W17" s="277"/>
      <c r="X17" s="277"/>
      <c r="Y17" s="277"/>
      <c r="Z17" s="277"/>
      <c r="AA17" s="277"/>
      <c r="AB17" s="277"/>
      <c r="AC17" s="277"/>
      <c r="AE17" s="292"/>
    </row>
    <row r="18" spans="1:31" ht="15" customHeight="1" x14ac:dyDescent="0.25">
      <c r="A18" s="277" t="s">
        <v>640</v>
      </c>
      <c r="B18" s="277" t="s">
        <v>157</v>
      </c>
      <c r="C18" s="277">
        <v>14</v>
      </c>
      <c r="D18" s="277" t="s">
        <v>225</v>
      </c>
      <c r="E18" s="277"/>
      <c r="F18" s="277"/>
      <c r="G18" s="277"/>
      <c r="H18" s="277"/>
      <c r="I18" s="284" t="s">
        <v>500</v>
      </c>
      <c r="J18" s="285" t="s">
        <v>97</v>
      </c>
      <c r="K18" s="286"/>
      <c r="L18" s="286"/>
      <c r="M18" s="286"/>
      <c r="N18" s="277"/>
      <c r="O18" s="277"/>
      <c r="P18" s="277"/>
      <c r="Q18" s="277"/>
      <c r="R18" s="277"/>
      <c r="S18" s="277"/>
      <c r="T18" s="277"/>
      <c r="U18" s="277"/>
      <c r="V18" s="277"/>
      <c r="W18" s="277"/>
      <c r="X18" s="277"/>
      <c r="Y18" s="277"/>
      <c r="Z18" s="277"/>
      <c r="AA18" s="277"/>
      <c r="AB18" s="277"/>
      <c r="AC18" s="277"/>
      <c r="AE18" s="292"/>
    </row>
    <row r="19" spans="1:31" ht="15" customHeight="1" x14ac:dyDescent="0.25">
      <c r="A19" s="277" t="s">
        <v>641</v>
      </c>
      <c r="B19" s="277" t="s">
        <v>158</v>
      </c>
      <c r="C19" s="277">
        <v>15</v>
      </c>
      <c r="D19" s="277" t="s">
        <v>225</v>
      </c>
      <c r="E19" s="277"/>
      <c r="F19" s="277"/>
      <c r="G19" s="277"/>
      <c r="H19" s="277"/>
      <c r="I19" s="284" t="s">
        <v>501</v>
      </c>
      <c r="J19" s="290" t="s">
        <v>91</v>
      </c>
      <c r="K19" s="286"/>
      <c r="L19" s="286"/>
      <c r="M19" s="286"/>
      <c r="N19" s="277"/>
      <c r="O19" s="277"/>
      <c r="P19" s="277"/>
      <c r="Q19" s="277"/>
      <c r="R19" s="277"/>
      <c r="S19" s="277"/>
      <c r="T19" s="277"/>
      <c r="U19" s="277"/>
      <c r="V19" s="277"/>
      <c r="W19" s="277"/>
      <c r="X19" s="277"/>
      <c r="Y19" s="277"/>
      <c r="Z19" s="277"/>
      <c r="AA19" s="277"/>
      <c r="AB19" s="277"/>
      <c r="AC19" s="277"/>
      <c r="AE19" s="292"/>
    </row>
    <row r="20" spans="1:31" ht="15" customHeight="1" x14ac:dyDescent="0.25">
      <c r="A20" s="277" t="s">
        <v>642</v>
      </c>
      <c r="B20" s="277" t="s">
        <v>159</v>
      </c>
      <c r="C20" s="277">
        <v>16</v>
      </c>
      <c r="D20" s="277" t="s">
        <v>225</v>
      </c>
      <c r="E20" s="296" t="s">
        <v>883</v>
      </c>
      <c r="F20" s="297">
        <v>0.2</v>
      </c>
      <c r="G20" s="296"/>
      <c r="H20" s="277"/>
      <c r="I20" s="284" t="s">
        <v>502</v>
      </c>
      <c r="J20" s="293" t="s">
        <v>95</v>
      </c>
      <c r="K20" s="286"/>
      <c r="L20" s="286"/>
      <c r="M20" s="286"/>
      <c r="N20" s="277"/>
      <c r="O20" s="277"/>
      <c r="P20" s="277"/>
      <c r="Q20" s="277"/>
      <c r="R20" s="277"/>
      <c r="S20" s="277"/>
      <c r="T20" s="277"/>
      <c r="U20" s="277"/>
      <c r="V20" s="277"/>
      <c r="W20" s="277"/>
      <c r="X20" s="277"/>
      <c r="Y20" s="277"/>
      <c r="Z20" s="277"/>
      <c r="AA20" s="277"/>
      <c r="AB20" s="277"/>
      <c r="AC20" s="277"/>
      <c r="AE20" s="292"/>
    </row>
    <row r="21" spans="1:31" ht="15" customHeight="1" x14ac:dyDescent="0.25">
      <c r="A21" s="277" t="s">
        <v>643</v>
      </c>
      <c r="B21" s="277"/>
      <c r="C21" s="277">
        <v>17</v>
      </c>
      <c r="D21" s="277" t="s">
        <v>225</v>
      </c>
      <c r="E21" s="296" t="s">
        <v>887</v>
      </c>
      <c r="F21" s="298">
        <v>0.4</v>
      </c>
      <c r="G21" s="299"/>
      <c r="H21" s="277"/>
      <c r="I21" s="284" t="s">
        <v>503</v>
      </c>
      <c r="J21" s="295" t="s">
        <v>98</v>
      </c>
      <c r="K21" s="286"/>
      <c r="L21" s="286"/>
      <c r="M21" s="286"/>
      <c r="N21" s="277"/>
      <c r="O21" s="277"/>
      <c r="P21" s="277"/>
      <c r="Q21" s="277"/>
      <c r="R21" s="277"/>
      <c r="S21" s="277"/>
      <c r="T21" s="277"/>
      <c r="U21" s="277"/>
      <c r="V21" s="277"/>
      <c r="W21" s="277"/>
      <c r="X21" s="277"/>
      <c r="Y21" s="277"/>
      <c r="Z21" s="277"/>
      <c r="AA21" s="277"/>
      <c r="AB21" s="277"/>
      <c r="AC21" s="277"/>
      <c r="AE21" s="292"/>
    </row>
    <row r="22" spans="1:31" ht="15" customHeight="1" x14ac:dyDescent="0.25">
      <c r="A22" s="277" t="s">
        <v>1076</v>
      </c>
      <c r="B22" s="277"/>
      <c r="C22" s="277">
        <v>18</v>
      </c>
      <c r="D22" s="277" t="s">
        <v>225</v>
      </c>
      <c r="E22" s="296" t="s">
        <v>888</v>
      </c>
      <c r="F22" s="298">
        <v>0.6</v>
      </c>
      <c r="G22" s="299"/>
      <c r="H22" s="277"/>
      <c r="I22" s="284" t="s">
        <v>504</v>
      </c>
      <c r="J22" s="295" t="s">
        <v>99</v>
      </c>
      <c r="K22" s="286"/>
      <c r="L22" s="286"/>
      <c r="M22" s="286"/>
      <c r="N22" s="277"/>
      <c r="O22" s="277"/>
      <c r="P22" s="277"/>
      <c r="Q22" s="277"/>
      <c r="R22" s="277"/>
      <c r="S22" s="277"/>
      <c r="T22" s="277"/>
      <c r="U22" s="277"/>
      <c r="V22" s="277"/>
      <c r="W22" s="277"/>
      <c r="X22" s="277"/>
      <c r="Y22" s="277"/>
      <c r="Z22" s="277"/>
      <c r="AA22" s="277"/>
      <c r="AB22" s="277"/>
      <c r="AC22" s="277"/>
      <c r="AE22" s="292"/>
    </row>
    <row r="23" spans="1:31" ht="15" customHeight="1" x14ac:dyDescent="0.25">
      <c r="A23" s="277"/>
      <c r="B23" s="277"/>
      <c r="C23" s="277">
        <v>19</v>
      </c>
      <c r="D23" s="277" t="s">
        <v>225</v>
      </c>
      <c r="E23" s="296" t="s">
        <v>884</v>
      </c>
      <c r="F23" s="298">
        <v>0.8</v>
      </c>
      <c r="G23" s="299"/>
      <c r="H23" s="277"/>
      <c r="I23" s="284" t="s">
        <v>505</v>
      </c>
      <c r="J23" s="290" t="s">
        <v>88</v>
      </c>
      <c r="K23" s="286"/>
      <c r="L23" s="286"/>
      <c r="M23" s="286"/>
      <c r="N23" s="277"/>
      <c r="O23" s="277"/>
      <c r="P23" s="277"/>
      <c r="Q23" s="277"/>
      <c r="R23" s="277"/>
      <c r="S23" s="277"/>
      <c r="T23" s="277"/>
      <c r="U23" s="277"/>
      <c r="V23" s="277"/>
      <c r="W23" s="277"/>
      <c r="X23" s="277"/>
      <c r="Y23" s="277"/>
      <c r="Z23" s="277"/>
      <c r="AA23" s="277"/>
      <c r="AB23" s="277"/>
      <c r="AC23" s="277"/>
      <c r="AE23" s="292"/>
    </row>
    <row r="24" spans="1:31" ht="15" customHeight="1" x14ac:dyDescent="0.25">
      <c r="A24" s="277" t="s">
        <v>590</v>
      </c>
      <c r="B24" s="277"/>
      <c r="C24" s="277">
        <v>20</v>
      </c>
      <c r="D24" s="277" t="s">
        <v>225</v>
      </c>
      <c r="E24" s="296" t="s">
        <v>885</v>
      </c>
      <c r="F24" s="298">
        <v>1</v>
      </c>
      <c r="G24" s="299"/>
      <c r="H24" s="277"/>
      <c r="I24" s="284" t="s">
        <v>506</v>
      </c>
      <c r="J24" s="290" t="s">
        <v>100</v>
      </c>
      <c r="K24" s="286"/>
      <c r="L24" s="286"/>
      <c r="M24" s="286"/>
      <c r="N24" s="277"/>
      <c r="O24" s="277"/>
      <c r="P24" s="277"/>
      <c r="Q24" s="277"/>
      <c r="R24" s="277"/>
      <c r="S24" s="277"/>
      <c r="T24" s="277"/>
      <c r="U24" s="277"/>
      <c r="V24" s="277"/>
      <c r="W24" s="277"/>
      <c r="X24" s="277"/>
      <c r="Y24" s="277"/>
      <c r="Z24" s="277"/>
      <c r="AA24" s="277"/>
      <c r="AB24" s="277"/>
      <c r="AC24" s="277"/>
    </row>
    <row r="25" spans="1:31" ht="15" customHeight="1" x14ac:dyDescent="0.25">
      <c r="A25" s="277" t="s">
        <v>591</v>
      </c>
      <c r="B25" s="277" t="s">
        <v>828</v>
      </c>
      <c r="C25" s="277">
        <v>21</v>
      </c>
      <c r="D25" s="277" t="s">
        <v>225</v>
      </c>
      <c r="E25" s="277"/>
      <c r="F25" s="277"/>
      <c r="G25" s="277"/>
      <c r="H25" s="277"/>
      <c r="I25" s="284" t="s">
        <v>507</v>
      </c>
      <c r="J25" s="293" t="s">
        <v>101</v>
      </c>
      <c r="K25" s="286"/>
      <c r="L25" s="286"/>
      <c r="M25" s="286"/>
      <c r="N25" s="277"/>
      <c r="O25" s="277"/>
      <c r="P25" s="277"/>
      <c r="Q25" s="277"/>
      <c r="R25" s="277"/>
      <c r="S25" s="277"/>
      <c r="T25" s="277"/>
      <c r="U25" s="277"/>
      <c r="V25" s="277"/>
      <c r="W25" s="277"/>
      <c r="X25" s="277"/>
      <c r="Y25" s="277"/>
      <c r="Z25" s="277"/>
      <c r="AA25" s="277"/>
      <c r="AB25" s="277"/>
      <c r="AC25" s="277"/>
    </row>
    <row r="26" spans="1:31" ht="15" customHeight="1" x14ac:dyDescent="0.25">
      <c r="A26" s="277" t="s">
        <v>592</v>
      </c>
      <c r="B26" s="277" t="s">
        <v>829</v>
      </c>
      <c r="C26" s="277">
        <v>22</v>
      </c>
      <c r="D26" s="277" t="s">
        <v>225</v>
      </c>
      <c r="E26" s="277"/>
      <c r="F26" s="277"/>
      <c r="G26" s="277"/>
      <c r="H26" s="277"/>
      <c r="I26" s="284" t="s">
        <v>508</v>
      </c>
      <c r="J26" s="295" t="s">
        <v>99</v>
      </c>
      <c r="K26" s="286"/>
      <c r="L26" s="286"/>
      <c r="M26" s="286"/>
      <c r="N26" s="277"/>
      <c r="O26" s="277"/>
      <c r="P26" s="277"/>
      <c r="Q26" s="277"/>
      <c r="R26" s="277"/>
      <c r="S26" s="277"/>
      <c r="T26" s="277"/>
      <c r="U26" s="277"/>
      <c r="V26" s="277"/>
      <c r="W26" s="277"/>
      <c r="X26" s="277"/>
      <c r="Y26" s="277"/>
      <c r="Z26" s="277"/>
      <c r="AA26" s="277"/>
      <c r="AB26" s="277"/>
      <c r="AC26" s="277"/>
    </row>
    <row r="27" spans="1:31" ht="15" customHeight="1" x14ac:dyDescent="0.25">
      <c r="A27" s="277"/>
      <c r="B27" s="277" t="s">
        <v>830</v>
      </c>
      <c r="C27" s="277">
        <v>23</v>
      </c>
      <c r="D27" s="277" t="s">
        <v>225</v>
      </c>
      <c r="E27" s="277"/>
      <c r="F27" s="277"/>
      <c r="G27" s="277"/>
      <c r="H27" s="277"/>
      <c r="I27" s="284" t="s">
        <v>509</v>
      </c>
      <c r="J27" s="295" t="s">
        <v>102</v>
      </c>
      <c r="K27" s="286"/>
      <c r="L27" s="286"/>
      <c r="M27" s="286"/>
      <c r="N27" s="277"/>
      <c r="O27" s="277"/>
      <c r="P27" s="277"/>
      <c r="Q27" s="277"/>
      <c r="R27" s="277"/>
      <c r="S27" s="277"/>
      <c r="T27" s="277"/>
      <c r="U27" s="277"/>
      <c r="V27" s="277"/>
      <c r="W27" s="277"/>
      <c r="X27" s="277"/>
      <c r="Y27" s="277"/>
      <c r="Z27" s="277"/>
      <c r="AA27" s="277"/>
      <c r="AB27" s="277"/>
      <c r="AC27" s="277"/>
    </row>
    <row r="28" spans="1:31" ht="15" customHeight="1" x14ac:dyDescent="0.25">
      <c r="A28" s="277"/>
      <c r="B28" s="277" t="s">
        <v>36</v>
      </c>
      <c r="C28" s="277">
        <v>24</v>
      </c>
      <c r="D28" s="277" t="s">
        <v>225</v>
      </c>
      <c r="E28" s="277" t="s">
        <v>582</v>
      </c>
      <c r="F28" s="300">
        <v>1</v>
      </c>
      <c r="G28" s="277"/>
      <c r="H28" s="277"/>
      <c r="I28" s="284" t="s">
        <v>326</v>
      </c>
      <c r="J28" s="293" t="s">
        <v>175</v>
      </c>
      <c r="K28" s="286"/>
      <c r="L28" s="286"/>
      <c r="M28" s="286"/>
      <c r="N28" s="277"/>
      <c r="O28" s="277"/>
      <c r="P28" s="277"/>
      <c r="Q28" s="277"/>
      <c r="R28" s="277"/>
      <c r="S28" s="277"/>
      <c r="T28" s="277"/>
      <c r="U28" s="277"/>
      <c r="V28" s="277"/>
      <c r="W28" s="277"/>
      <c r="X28" s="277"/>
      <c r="Y28" s="277"/>
      <c r="Z28" s="277"/>
      <c r="AA28" s="277"/>
      <c r="AB28" s="277"/>
      <c r="AC28" s="277"/>
    </row>
    <row r="29" spans="1:31" ht="15" customHeight="1" x14ac:dyDescent="0.25">
      <c r="A29" s="277"/>
      <c r="B29" s="277" t="s">
        <v>1077</v>
      </c>
      <c r="C29" s="277">
        <v>25</v>
      </c>
      <c r="D29" s="277" t="s">
        <v>225</v>
      </c>
      <c r="E29" s="277" t="s">
        <v>586</v>
      </c>
      <c r="F29" s="300">
        <v>0.8</v>
      </c>
      <c r="G29" s="277"/>
      <c r="H29" s="277"/>
      <c r="I29" s="284" t="s">
        <v>327</v>
      </c>
      <c r="J29" s="290" t="s">
        <v>176</v>
      </c>
      <c r="K29" s="286"/>
      <c r="L29" s="286"/>
      <c r="M29" s="286"/>
      <c r="N29" s="277"/>
      <c r="O29" s="277"/>
      <c r="P29" s="277"/>
      <c r="Q29" s="277"/>
      <c r="R29" s="277"/>
      <c r="S29" s="277"/>
      <c r="T29" s="277"/>
      <c r="U29" s="277"/>
      <c r="V29" s="277"/>
      <c r="W29" s="277"/>
      <c r="X29" s="277"/>
      <c r="Y29" s="277"/>
      <c r="Z29" s="277"/>
      <c r="AA29" s="277"/>
      <c r="AB29" s="277"/>
      <c r="AC29" s="277"/>
    </row>
    <row r="30" spans="1:31" ht="15" customHeight="1" x14ac:dyDescent="0.25">
      <c r="A30" s="277" t="s">
        <v>732</v>
      </c>
      <c r="B30" s="277"/>
      <c r="C30" s="277">
        <v>26</v>
      </c>
      <c r="D30" s="277" t="s">
        <v>225</v>
      </c>
      <c r="E30" s="277" t="s">
        <v>583</v>
      </c>
      <c r="F30" s="300">
        <v>0.6</v>
      </c>
      <c r="G30" s="277"/>
      <c r="H30" s="277"/>
      <c r="I30" s="301" t="s">
        <v>328</v>
      </c>
      <c r="J30" s="285" t="s">
        <v>173</v>
      </c>
      <c r="K30" s="286"/>
      <c r="L30" s="286"/>
      <c r="M30" s="286"/>
      <c r="N30" s="277"/>
      <c r="O30" s="277"/>
      <c r="P30" s="277"/>
      <c r="Q30" s="277"/>
      <c r="R30" s="277"/>
      <c r="S30" s="277"/>
      <c r="T30" s="277"/>
      <c r="U30" s="277"/>
      <c r="V30" s="277"/>
      <c r="W30" s="277"/>
      <c r="X30" s="277"/>
      <c r="Y30" s="277"/>
      <c r="Z30" s="277"/>
      <c r="AA30" s="277"/>
      <c r="AB30" s="277"/>
      <c r="AC30" s="277"/>
    </row>
    <row r="31" spans="1:31" ht="15" customHeight="1" x14ac:dyDescent="0.25">
      <c r="A31" s="277" t="s">
        <v>906</v>
      </c>
      <c r="B31" s="277" t="s">
        <v>842</v>
      </c>
      <c r="C31" s="277">
        <v>27</v>
      </c>
      <c r="D31" s="277" t="s">
        <v>225</v>
      </c>
      <c r="E31" s="277" t="s">
        <v>585</v>
      </c>
      <c r="F31" s="300">
        <v>0.4</v>
      </c>
      <c r="G31" s="277"/>
      <c r="H31" s="277"/>
      <c r="I31" s="301" t="s">
        <v>329</v>
      </c>
      <c r="J31" s="293" t="s">
        <v>177</v>
      </c>
      <c r="K31" s="286"/>
      <c r="L31" s="286"/>
      <c r="M31" s="286"/>
      <c r="N31" s="277"/>
      <c r="O31" s="277"/>
      <c r="P31" s="277"/>
      <c r="Q31" s="277"/>
      <c r="R31" s="277"/>
      <c r="S31" s="277"/>
      <c r="T31" s="277"/>
      <c r="U31" s="277"/>
      <c r="V31" s="277"/>
      <c r="W31" s="277"/>
      <c r="X31" s="277"/>
      <c r="Y31" s="277"/>
      <c r="Z31" s="277"/>
      <c r="AA31" s="277"/>
      <c r="AB31" s="277"/>
      <c r="AC31" s="277"/>
    </row>
    <row r="32" spans="1:31" ht="15" customHeight="1" x14ac:dyDescent="0.25">
      <c r="A32" s="277" t="s">
        <v>599</v>
      </c>
      <c r="B32" s="277" t="s">
        <v>843</v>
      </c>
      <c r="C32" s="277">
        <v>28</v>
      </c>
      <c r="D32" s="277" t="s">
        <v>225</v>
      </c>
      <c r="E32" s="277" t="s">
        <v>584</v>
      </c>
      <c r="F32" s="300">
        <v>0.2</v>
      </c>
      <c r="G32" s="277"/>
      <c r="H32" s="277"/>
      <c r="I32" s="301" t="s">
        <v>330</v>
      </c>
      <c r="J32" s="290" t="s">
        <v>174</v>
      </c>
      <c r="K32" s="286"/>
      <c r="L32" s="286"/>
      <c r="M32" s="286"/>
      <c r="N32" s="277"/>
      <c r="O32" s="277"/>
      <c r="P32" s="277"/>
      <c r="Q32" s="277"/>
      <c r="R32" s="277"/>
      <c r="S32" s="277"/>
      <c r="T32" s="277"/>
      <c r="U32" s="277"/>
      <c r="V32" s="277"/>
      <c r="W32" s="277"/>
      <c r="X32" s="277"/>
      <c r="Y32" s="277"/>
      <c r="Z32" s="277"/>
      <c r="AA32" s="277"/>
      <c r="AB32" s="277"/>
      <c r="AC32" s="277"/>
    </row>
    <row r="33" spans="1:40" ht="15" customHeight="1" x14ac:dyDescent="0.25">
      <c r="A33" s="277"/>
      <c r="B33" s="277" t="s">
        <v>844</v>
      </c>
      <c r="C33" s="277">
        <v>29</v>
      </c>
      <c r="D33" s="277" t="s">
        <v>225</v>
      </c>
      <c r="E33" s="303" t="s">
        <v>849</v>
      </c>
      <c r="F33" s="300">
        <v>0.6</v>
      </c>
      <c r="G33" s="277"/>
      <c r="H33" s="277"/>
      <c r="I33" s="301" t="s">
        <v>331</v>
      </c>
      <c r="J33" s="285" t="s">
        <v>178</v>
      </c>
      <c r="K33" s="286"/>
      <c r="L33" s="1494" t="s">
        <v>296</v>
      </c>
      <c r="M33" s="1494"/>
      <c r="N33" s="1494"/>
      <c r="O33" s="277"/>
      <c r="P33" s="277"/>
      <c r="Q33" s="277"/>
      <c r="R33" s="277"/>
      <c r="S33" s="277"/>
      <c r="T33" s="277"/>
      <c r="U33" s="277"/>
      <c r="V33" s="277"/>
      <c r="W33" s="277"/>
      <c r="X33" s="277"/>
      <c r="Y33" s="277"/>
      <c r="Z33" s="277"/>
      <c r="AA33" s="277"/>
      <c r="AB33" s="277"/>
      <c r="AC33" s="277"/>
    </row>
    <row r="34" spans="1:40" ht="15" customHeight="1" x14ac:dyDescent="0.25">
      <c r="A34" s="277" t="s">
        <v>604</v>
      </c>
      <c r="B34" s="277" t="s">
        <v>845</v>
      </c>
      <c r="C34" s="277">
        <v>30</v>
      </c>
      <c r="D34" s="277" t="s">
        <v>225</v>
      </c>
      <c r="E34" s="277" t="s">
        <v>850</v>
      </c>
      <c r="F34" s="300">
        <v>0.8</v>
      </c>
      <c r="G34" s="277"/>
      <c r="H34" s="277"/>
      <c r="I34" s="301" t="s">
        <v>332</v>
      </c>
      <c r="J34" s="293" t="s">
        <v>179</v>
      </c>
      <c r="K34" s="286"/>
      <c r="L34" s="286">
        <v>25</v>
      </c>
      <c r="M34" s="286">
        <v>15</v>
      </c>
      <c r="N34" s="277">
        <v>10</v>
      </c>
      <c r="O34" s="286">
        <v>25</v>
      </c>
      <c r="P34" s="286">
        <v>15</v>
      </c>
      <c r="Q34" s="277"/>
      <c r="R34" s="277" t="s">
        <v>304</v>
      </c>
      <c r="S34" s="277"/>
      <c r="T34" s="277"/>
      <c r="U34" s="277"/>
      <c r="V34" s="277"/>
      <c r="W34" s="277"/>
      <c r="X34" s="277"/>
      <c r="Y34" s="277"/>
      <c r="Z34" s="277"/>
      <c r="AA34" s="277"/>
      <c r="AB34" s="277"/>
      <c r="AC34" s="277"/>
    </row>
    <row r="35" spans="1:40" ht="15" customHeight="1" x14ac:dyDescent="0.25">
      <c r="A35" s="277" t="s">
        <v>605</v>
      </c>
      <c r="B35" s="277" t="s">
        <v>846</v>
      </c>
      <c r="C35" s="277">
        <v>31</v>
      </c>
      <c r="D35" s="277" t="s">
        <v>225</v>
      </c>
      <c r="E35" s="277" t="s">
        <v>851</v>
      </c>
      <c r="F35" s="300">
        <v>1</v>
      </c>
      <c r="G35" s="277"/>
      <c r="H35" s="277"/>
      <c r="I35" s="301" t="s">
        <v>333</v>
      </c>
      <c r="J35" s="290" t="s">
        <v>180</v>
      </c>
      <c r="K35" s="286"/>
      <c r="L35" s="286">
        <v>0</v>
      </c>
      <c r="M35" s="286">
        <v>0</v>
      </c>
      <c r="N35" s="277">
        <v>0</v>
      </c>
      <c r="O35" s="286">
        <v>0</v>
      </c>
      <c r="P35" s="286">
        <v>0</v>
      </c>
      <c r="Q35" s="277"/>
      <c r="R35" s="277" t="s">
        <v>879</v>
      </c>
      <c r="S35" s="277"/>
      <c r="T35" s="277"/>
      <c r="U35" s="277"/>
      <c r="V35" s="277"/>
      <c r="W35" s="277"/>
      <c r="X35" s="277"/>
      <c r="Y35" s="277"/>
      <c r="Z35" s="277"/>
      <c r="AA35" s="277"/>
      <c r="AB35" s="277"/>
      <c r="AC35" s="277"/>
    </row>
    <row r="36" spans="1:40" ht="15" customHeight="1" x14ac:dyDescent="0.25">
      <c r="A36" s="277" t="s">
        <v>606</v>
      </c>
      <c r="B36" s="277" t="s">
        <v>847</v>
      </c>
      <c r="C36" s="277">
        <v>32</v>
      </c>
      <c r="D36" s="277" t="s">
        <v>225</v>
      </c>
      <c r="E36" s="277"/>
      <c r="F36" s="277"/>
      <c r="G36" s="277"/>
      <c r="H36" s="277"/>
      <c r="I36" s="284" t="s">
        <v>334</v>
      </c>
      <c r="J36" s="285" t="s">
        <v>181</v>
      </c>
      <c r="K36" s="286"/>
      <c r="L36" s="286"/>
      <c r="M36" s="286"/>
      <c r="N36" s="277"/>
      <c r="O36" s="277"/>
      <c r="P36" s="277"/>
      <c r="Q36" s="277"/>
      <c r="R36" s="277" t="s">
        <v>880</v>
      </c>
      <c r="S36" s="277"/>
      <c r="T36" s="277" t="s">
        <v>301</v>
      </c>
      <c r="U36" s="277"/>
      <c r="V36" s="286" t="s">
        <v>228</v>
      </c>
      <c r="W36" s="277" t="s">
        <v>345</v>
      </c>
      <c r="X36" s="277"/>
      <c r="Y36" s="277"/>
      <c r="Z36" s="277"/>
      <c r="AA36" s="277"/>
      <c r="AB36" s="277"/>
      <c r="AC36" s="277"/>
    </row>
    <row r="37" spans="1:40" ht="15" customHeight="1" x14ac:dyDescent="0.25">
      <c r="A37" s="277" t="s">
        <v>607</v>
      </c>
      <c r="B37" s="277" t="s">
        <v>848</v>
      </c>
      <c r="C37" s="277">
        <v>33</v>
      </c>
      <c r="D37" s="277" t="s">
        <v>225</v>
      </c>
      <c r="E37" s="277"/>
      <c r="F37" s="277"/>
      <c r="G37" s="277"/>
      <c r="H37" s="277"/>
      <c r="I37" s="284" t="s">
        <v>335</v>
      </c>
      <c r="J37" s="293" t="s">
        <v>182</v>
      </c>
      <c r="K37" s="286"/>
      <c r="L37" s="286"/>
      <c r="M37" s="286"/>
      <c r="N37" s="277"/>
      <c r="O37" s="277"/>
      <c r="P37" s="277"/>
      <c r="Q37" s="277"/>
      <c r="R37" s="277" t="s">
        <v>881</v>
      </c>
      <c r="S37" s="302" t="s">
        <v>262</v>
      </c>
      <c r="T37" s="277" t="s">
        <v>261</v>
      </c>
      <c r="U37" s="277"/>
      <c r="V37" s="286" t="s">
        <v>74</v>
      </c>
      <c r="W37" s="277" t="s">
        <v>346</v>
      </c>
      <c r="X37" s="277"/>
      <c r="Y37" s="277"/>
      <c r="Z37" s="277"/>
      <c r="AA37" s="277"/>
      <c r="AB37" s="277"/>
      <c r="AC37" s="277"/>
    </row>
    <row r="38" spans="1:40" ht="15" customHeight="1" x14ac:dyDescent="0.25">
      <c r="A38" s="277"/>
      <c r="B38" s="277"/>
      <c r="C38" s="277">
        <v>34</v>
      </c>
      <c r="D38" s="277" t="s">
        <v>225</v>
      </c>
      <c r="E38" s="277" t="s">
        <v>679</v>
      </c>
      <c r="F38" s="277"/>
      <c r="G38" s="277"/>
      <c r="H38" s="277"/>
      <c r="I38" s="284" t="s">
        <v>336</v>
      </c>
      <c r="J38" s="293" t="s">
        <v>177</v>
      </c>
      <c r="K38" s="286"/>
      <c r="L38" s="286"/>
      <c r="M38" s="286"/>
      <c r="N38" s="277"/>
      <c r="O38" s="277"/>
      <c r="P38" s="277"/>
      <c r="Q38" s="277"/>
      <c r="R38" s="277" t="s">
        <v>882</v>
      </c>
      <c r="S38" s="302" t="s">
        <v>264</v>
      </c>
      <c r="T38" s="277" t="s">
        <v>263</v>
      </c>
      <c r="U38" s="277"/>
      <c r="V38" s="286" t="s">
        <v>225</v>
      </c>
      <c r="W38" s="277" t="s">
        <v>347</v>
      </c>
      <c r="X38" s="277"/>
      <c r="Y38" s="277"/>
      <c r="Z38" s="277"/>
      <c r="AA38" s="277"/>
      <c r="AB38" s="277"/>
      <c r="AC38" s="277"/>
    </row>
    <row r="39" spans="1:40" ht="15" customHeight="1" x14ac:dyDescent="0.25">
      <c r="A39" s="277" t="s">
        <v>677</v>
      </c>
      <c r="B39" s="277"/>
      <c r="C39" s="277">
        <v>35</v>
      </c>
      <c r="D39" s="277" t="s">
        <v>225</v>
      </c>
      <c r="E39" s="303" t="s">
        <v>680</v>
      </c>
      <c r="F39" s="277" t="s">
        <v>915</v>
      </c>
      <c r="G39" s="277"/>
      <c r="H39" s="277"/>
      <c r="I39" s="284" t="s">
        <v>337</v>
      </c>
      <c r="J39" s="290" t="s">
        <v>183</v>
      </c>
      <c r="K39" s="286"/>
      <c r="L39" s="304" t="s">
        <v>228</v>
      </c>
      <c r="M39" s="286" t="s">
        <v>189</v>
      </c>
      <c r="N39" s="277">
        <v>0</v>
      </c>
      <c r="O39" s="305" t="s">
        <v>348</v>
      </c>
      <c r="P39" s="306" t="s">
        <v>577</v>
      </c>
      <c r="Q39" s="277">
        <v>100</v>
      </c>
      <c r="R39" s="286" t="s">
        <v>297</v>
      </c>
      <c r="S39" s="302" t="s">
        <v>265</v>
      </c>
      <c r="T39" s="286" t="s">
        <v>303</v>
      </c>
      <c r="U39" s="277"/>
      <c r="V39" s="277"/>
      <c r="W39" s="277"/>
      <c r="X39" s="277"/>
      <c r="Y39" s="277"/>
      <c r="Z39" s="277"/>
      <c r="AA39" s="277"/>
      <c r="AB39" s="277"/>
      <c r="AC39" s="277"/>
    </row>
    <row r="40" spans="1:40" ht="15" customHeight="1" x14ac:dyDescent="0.25">
      <c r="A40" s="277" t="s">
        <v>675</v>
      </c>
      <c r="B40" s="277"/>
      <c r="C40" s="277">
        <v>36</v>
      </c>
      <c r="D40" s="277" t="s">
        <v>225</v>
      </c>
      <c r="E40" s="303" t="s">
        <v>681</v>
      </c>
      <c r="F40" s="277" t="s">
        <v>916</v>
      </c>
      <c r="G40" s="277"/>
      <c r="H40" s="277"/>
      <c r="I40" s="284" t="s">
        <v>338</v>
      </c>
      <c r="J40" s="293" t="s">
        <v>341</v>
      </c>
      <c r="K40" s="286"/>
      <c r="L40" s="307" t="s">
        <v>74</v>
      </c>
      <c r="M40" s="286" t="s">
        <v>39</v>
      </c>
      <c r="N40" s="277">
        <v>1</v>
      </c>
      <c r="O40" s="305" t="s">
        <v>349</v>
      </c>
      <c r="P40" s="308" t="s">
        <v>578</v>
      </c>
      <c r="Q40" s="277">
        <v>50</v>
      </c>
      <c r="R40" s="286" t="s">
        <v>298</v>
      </c>
      <c r="S40" s="302" t="s">
        <v>300</v>
      </c>
      <c r="T40" s="286" t="s">
        <v>271</v>
      </c>
      <c r="U40" s="277"/>
      <c r="V40" s="277"/>
      <c r="W40" s="277"/>
      <c r="X40" s="277"/>
      <c r="Y40" s="277"/>
      <c r="Z40" s="277"/>
      <c r="AA40" s="277"/>
      <c r="AB40" s="277"/>
      <c r="AC40" s="277"/>
    </row>
    <row r="41" spans="1:40" ht="15" customHeight="1" x14ac:dyDescent="0.25">
      <c r="A41" s="277" t="s">
        <v>676</v>
      </c>
      <c r="B41" s="277"/>
      <c r="C41" s="277">
        <v>37</v>
      </c>
      <c r="D41" s="277" t="s">
        <v>225</v>
      </c>
      <c r="E41" s="303" t="s">
        <v>682</v>
      </c>
      <c r="F41" s="277" t="s">
        <v>604</v>
      </c>
      <c r="G41" s="277"/>
      <c r="H41" s="277"/>
      <c r="I41" s="284" t="s">
        <v>339</v>
      </c>
      <c r="J41" s="293" t="s">
        <v>182</v>
      </c>
      <c r="K41" s="286"/>
      <c r="L41" s="309" t="s">
        <v>225</v>
      </c>
      <c r="M41" s="286"/>
      <c r="N41" s="277">
        <v>2</v>
      </c>
      <c r="O41" s="305" t="s">
        <v>350</v>
      </c>
      <c r="P41" s="305"/>
      <c r="Q41" s="277">
        <v>0</v>
      </c>
      <c r="R41" s="286" t="s">
        <v>299</v>
      </c>
      <c r="S41" s="277"/>
      <c r="T41" s="277" t="s">
        <v>302</v>
      </c>
      <c r="U41" s="277"/>
      <c r="V41" s="277"/>
      <c r="W41" s="277"/>
      <c r="X41" s="277"/>
      <c r="Y41" s="277"/>
      <c r="Z41" s="277"/>
      <c r="AA41" s="277"/>
      <c r="AB41" s="277"/>
      <c r="AC41" s="277"/>
    </row>
    <row r="42" spans="1:40" ht="15" customHeight="1" x14ac:dyDescent="0.25">
      <c r="A42" s="277"/>
      <c r="B42" s="277"/>
      <c r="C42" s="277">
        <v>38</v>
      </c>
      <c r="D42" s="277" t="s">
        <v>225</v>
      </c>
      <c r="E42" s="303" t="s">
        <v>683</v>
      </c>
      <c r="F42" s="277" t="s">
        <v>605</v>
      </c>
      <c r="G42" s="277"/>
      <c r="H42" s="277"/>
      <c r="I42" s="284" t="s">
        <v>340</v>
      </c>
      <c r="J42" s="293" t="s">
        <v>177</v>
      </c>
      <c r="K42" s="286"/>
      <c r="L42" s="286"/>
      <c r="M42" s="286"/>
      <c r="N42" s="277"/>
      <c r="O42" s="277"/>
      <c r="P42" s="277"/>
      <c r="Q42" s="277"/>
      <c r="R42" s="277"/>
      <c r="S42" s="277"/>
      <c r="T42" s="277"/>
      <c r="U42" s="277"/>
      <c r="V42" s="277"/>
      <c r="W42" s="277"/>
      <c r="X42" s="277"/>
      <c r="Y42" s="277"/>
      <c r="Z42" s="277"/>
      <c r="AA42" s="277"/>
      <c r="AB42" s="277"/>
      <c r="AC42" s="277"/>
    </row>
    <row r="43" spans="1:40" ht="31.5" x14ac:dyDescent="0.25">
      <c r="A43" s="277" t="s">
        <v>731</v>
      </c>
      <c r="B43" s="277"/>
      <c r="C43" s="277">
        <v>39</v>
      </c>
      <c r="D43" s="277" t="s">
        <v>225</v>
      </c>
      <c r="E43" s="303" t="s">
        <v>684</v>
      </c>
      <c r="F43" s="277" t="s">
        <v>606</v>
      </c>
      <c r="G43" s="277"/>
      <c r="H43" s="277"/>
      <c r="I43" s="310"/>
      <c r="J43" s="311"/>
      <c r="K43" s="286"/>
      <c r="L43" s="312" t="s">
        <v>260</v>
      </c>
      <c r="M43" s="286"/>
      <c r="N43" s="277"/>
      <c r="O43" s="277"/>
      <c r="P43" s="277"/>
      <c r="Q43" s="277"/>
      <c r="R43" s="277"/>
      <c r="S43" s="277"/>
      <c r="T43" s="277"/>
      <c r="U43" s="277"/>
      <c r="V43" s="277"/>
      <c r="W43" s="277"/>
      <c r="X43" s="277"/>
      <c r="Y43" s="277"/>
      <c r="Z43" s="277"/>
      <c r="AA43" s="277"/>
      <c r="AB43" s="277"/>
      <c r="AC43" s="277"/>
    </row>
    <row r="44" spans="1:40" ht="31.5" x14ac:dyDescent="0.25">
      <c r="A44" s="277" t="s">
        <v>260</v>
      </c>
      <c r="B44" s="277"/>
      <c r="C44" s="277">
        <v>40</v>
      </c>
      <c r="D44" s="277" t="s">
        <v>225</v>
      </c>
      <c r="E44" s="303" t="s">
        <v>685</v>
      </c>
      <c r="F44" s="277" t="s">
        <v>607</v>
      </c>
      <c r="G44" s="277"/>
      <c r="H44" s="277"/>
      <c r="I44" s="310"/>
      <c r="J44" s="311"/>
      <c r="K44" s="286"/>
      <c r="L44" s="286"/>
      <c r="M44" s="286"/>
      <c r="N44" s="277"/>
      <c r="O44" s="277"/>
      <c r="P44" s="277"/>
      <c r="Q44" s="277"/>
      <c r="R44" s="277"/>
      <c r="S44" s="277"/>
      <c r="T44" s="277"/>
      <c r="U44" s="277"/>
      <c r="V44" s="277"/>
      <c r="W44" s="277"/>
      <c r="X44" s="277"/>
      <c r="Y44" s="277"/>
      <c r="Z44" s="277"/>
      <c r="AA44" s="277"/>
      <c r="AB44" s="277"/>
      <c r="AC44" s="277"/>
    </row>
    <row r="45" spans="1:40" ht="31.5" x14ac:dyDescent="0.25">
      <c r="A45" s="277"/>
      <c r="B45" s="277"/>
      <c r="C45" s="277">
        <v>41</v>
      </c>
      <c r="D45" s="277" t="s">
        <v>225</v>
      </c>
      <c r="E45" s="303" t="s">
        <v>686</v>
      </c>
      <c r="F45" s="277"/>
      <c r="G45" s="277"/>
      <c r="H45" s="277"/>
      <c r="I45" s="310"/>
      <c r="J45" s="311"/>
      <c r="K45" s="286"/>
      <c r="L45" s="286"/>
      <c r="M45" s="286"/>
      <c r="N45" s="277"/>
      <c r="O45" s="277"/>
      <c r="P45" s="277"/>
      <c r="Q45" s="277"/>
      <c r="R45" s="277"/>
      <c r="S45" s="277"/>
      <c r="T45" s="277"/>
      <c r="U45" s="277"/>
      <c r="V45" s="277"/>
      <c r="W45" s="277"/>
      <c r="X45" s="277"/>
      <c r="Y45" s="277"/>
      <c r="Z45" s="277"/>
      <c r="AA45" s="277"/>
      <c r="AB45" s="277"/>
      <c r="AC45" s="277"/>
    </row>
    <row r="46" spans="1:40" ht="32.25" thickBot="1" x14ac:dyDescent="0.3">
      <c r="A46" s="277" t="s">
        <v>268</v>
      </c>
      <c r="B46" s="277"/>
      <c r="C46" s="277">
        <v>42</v>
      </c>
      <c r="D46" s="277" t="s">
        <v>225</v>
      </c>
      <c r="E46" s="303" t="s">
        <v>687</v>
      </c>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row>
    <row r="47" spans="1:40" ht="31.5" x14ac:dyDescent="0.25">
      <c r="A47" s="277" t="s">
        <v>875</v>
      </c>
      <c r="B47" s="277"/>
      <c r="C47" s="277">
        <v>43</v>
      </c>
      <c r="D47" s="277" t="s">
        <v>225</v>
      </c>
      <c r="E47" s="303" t="s">
        <v>688</v>
      </c>
      <c r="F47" s="277"/>
      <c r="G47" s="313" t="s">
        <v>160</v>
      </c>
      <c r="H47" s="314"/>
      <c r="I47" s="314"/>
      <c r="J47" s="314"/>
      <c r="K47" s="314"/>
      <c r="L47" s="314"/>
      <c r="M47" s="314"/>
      <c r="N47" s="314"/>
      <c r="O47" s="314"/>
      <c r="P47" s="314"/>
      <c r="Q47" s="314"/>
      <c r="R47" s="315"/>
      <c r="S47" s="277"/>
      <c r="T47" s="1505" t="s">
        <v>161</v>
      </c>
      <c r="U47" s="1506"/>
      <c r="V47" s="1506"/>
      <c r="W47" s="1506"/>
      <c r="X47" s="1506"/>
      <c r="Y47" s="1506"/>
      <c r="Z47" s="1506"/>
      <c r="AA47" s="1506"/>
      <c r="AB47" s="1506"/>
      <c r="AC47" s="1507"/>
      <c r="AE47" s="1495" t="s">
        <v>162</v>
      </c>
      <c r="AF47" s="1496"/>
      <c r="AG47" s="1496"/>
      <c r="AH47" s="1496"/>
      <c r="AI47" s="1496"/>
      <c r="AJ47" s="1496"/>
      <c r="AK47" s="1496"/>
      <c r="AL47" s="1496"/>
      <c r="AM47" s="1496"/>
      <c r="AN47" s="1497"/>
    </row>
    <row r="48" spans="1:40" ht="31.5" x14ac:dyDescent="0.25">
      <c r="A48" s="277" t="s">
        <v>877</v>
      </c>
      <c r="B48" s="277"/>
      <c r="C48" s="277">
        <v>44</v>
      </c>
      <c r="D48" s="277" t="s">
        <v>225</v>
      </c>
      <c r="E48" s="303" t="s">
        <v>689</v>
      </c>
      <c r="F48" s="277"/>
      <c r="G48" s="316" t="s">
        <v>81</v>
      </c>
      <c r="H48" s="278"/>
      <c r="I48" s="310" t="s">
        <v>82</v>
      </c>
      <c r="J48" s="317" t="s">
        <v>77</v>
      </c>
      <c r="K48" s="317" t="s">
        <v>79</v>
      </c>
      <c r="L48" s="1502" t="s">
        <v>80</v>
      </c>
      <c r="M48" s="1502"/>
      <c r="N48" s="317" t="s">
        <v>78</v>
      </c>
      <c r="O48" s="318" t="s">
        <v>83</v>
      </c>
      <c r="P48" s="318"/>
      <c r="Q48" s="1503" t="s">
        <v>80</v>
      </c>
      <c r="R48" s="1504"/>
      <c r="S48" s="277"/>
      <c r="T48" s="316" t="s">
        <v>81</v>
      </c>
      <c r="U48" s="310" t="s">
        <v>82</v>
      </c>
      <c r="V48" s="317" t="s">
        <v>77</v>
      </c>
      <c r="W48" s="317" t="s">
        <v>79</v>
      </c>
      <c r="X48" s="1502" t="s">
        <v>80</v>
      </c>
      <c r="Y48" s="1502"/>
      <c r="Z48" s="317" t="s">
        <v>78</v>
      </c>
      <c r="AA48" s="318" t="s">
        <v>83</v>
      </c>
      <c r="AB48" s="1503" t="s">
        <v>80</v>
      </c>
      <c r="AC48" s="1504"/>
      <c r="AE48" s="319" t="s">
        <v>81</v>
      </c>
      <c r="AF48" s="320" t="s">
        <v>82</v>
      </c>
      <c r="AG48" s="321" t="s">
        <v>77</v>
      </c>
      <c r="AH48" s="321" t="s">
        <v>79</v>
      </c>
      <c r="AI48" s="1498" t="s">
        <v>80</v>
      </c>
      <c r="AJ48" s="1498"/>
      <c r="AK48" s="321" t="s">
        <v>78</v>
      </c>
      <c r="AL48" s="322" t="s">
        <v>83</v>
      </c>
      <c r="AM48" s="1499" t="s">
        <v>80</v>
      </c>
      <c r="AN48" s="1500"/>
    </row>
    <row r="49" spans="1:40" ht="31.5" x14ac:dyDescent="0.25">
      <c r="A49" s="277" t="s">
        <v>876</v>
      </c>
      <c r="B49" s="277"/>
      <c r="C49" s="277">
        <v>45</v>
      </c>
      <c r="D49" s="277" t="s">
        <v>225</v>
      </c>
      <c r="E49" s="303" t="s">
        <v>690</v>
      </c>
      <c r="F49" s="277"/>
      <c r="G49" s="323" t="e">
        <f>CONCATENATE('3. MATRIZ DE RIESGOS'!#REF!," ",'3. MATRIZ DE RIESGOS'!#REF!," ",'3. MATRIZ DE RIESGOS'!Q22," ",'3. MATRIZ DE RIESGOS'!#REF!)</f>
        <v>#REF!</v>
      </c>
      <c r="H49" s="310"/>
      <c r="I49" s="310" t="e">
        <f>CONCATENATE(L49," ",M49," ",Q49," ",R49)</f>
        <v>#REF!</v>
      </c>
      <c r="J49" s="278" t="e">
        <f>'3. MATRIZ DE RIESGOS'!#REF!</f>
        <v>#REF!</v>
      </c>
      <c r="K49" s="278">
        <f>IF('CALIFICACIÓN DE LOS CONTROLES'!J63=Listas!$J$48,'CALIFICACIÓN DE LOS CONTROLES'!H63,0)</f>
        <v>0</v>
      </c>
      <c r="L49" s="324" t="e">
        <f>J49-K49</f>
        <v>#REF!</v>
      </c>
      <c r="M49" s="325" t="e">
        <f>VLOOKUP(L49,'PROBABILIDAD - IMPACTO'!$B$7:$C$11,2,FALSE)</f>
        <v>#REF!</v>
      </c>
      <c r="N49" s="278">
        <f>'3. MATRIZ DE RIESGOS'!Q22</f>
        <v>0</v>
      </c>
      <c r="O49" s="278">
        <f>IF('CALIFICACIÓN DE LOS CONTROLES'!J63=Listas!$N$48,'CALIFICACIÓN DE LOS CONTROLES'!H63,0)</f>
        <v>0</v>
      </c>
      <c r="P49" s="278"/>
      <c r="Q49" s="326">
        <f>N49-O49</f>
        <v>0</v>
      </c>
      <c r="R49" s="327" t="e">
        <f>VLOOKUP(Q49,'PROBABILIDAD - IMPACTO'!$B$19:$C$26,2,FALSE)</f>
        <v>#N/A</v>
      </c>
      <c r="S49" s="277"/>
      <c r="T49" s="323" t="e">
        <f>CONCATENATE('3. MATRIZ DE RIESGOS'!#REF!," ",'3. MATRIZ DE RIESGOS'!#REF!," ",'3. MATRIZ DE RIESGOS'!#REF!," ",'3. MATRIZ DE RIESGOS'!#REF!)</f>
        <v>#REF!</v>
      </c>
      <c r="U49" s="310" t="e">
        <f>CONCATENATE(X49," ",Y49," ",AB49," ",AC49)</f>
        <v>#REF!</v>
      </c>
      <c r="V49" s="278" t="e">
        <f>'3. MATRIZ DE RIESGOS'!#REF!</f>
        <v>#REF!</v>
      </c>
      <c r="W49" s="278">
        <f>IF('CALIFI DE LOS CONTROL I SEM '!$H$14=Listas!$J$48,'CALIFI DE LOS CONTROL I SEM '!$F$14,0)</f>
        <v>0</v>
      </c>
      <c r="X49" s="324" t="e">
        <f>V49-W49</f>
        <v>#REF!</v>
      </c>
      <c r="Y49" s="325" t="e">
        <f>VLOOKUP(X49,'PROBABILIDAD - IMPACTO'!$B$7:$C$11,2,FALSE)</f>
        <v>#REF!</v>
      </c>
      <c r="Z49" s="278" t="e">
        <f>'3. MATRIZ DE RIESGOS'!#REF!</f>
        <v>#REF!</v>
      </c>
      <c r="AA49" s="278">
        <f>IF('CALIFI DE LOS CONTROL I SEM '!$H$14=$AK$48,'CALIFI DE LOS CONTROL I SEM '!$F$14,0)</f>
        <v>0</v>
      </c>
      <c r="AB49" s="326" t="e">
        <f>Z49-AA49</f>
        <v>#REF!</v>
      </c>
      <c r="AC49" s="327" t="e">
        <f>VLOOKUP(AB49,'PROBABILIDAD - IMPACTO'!$B$22:$C$26,2,FALSE)</f>
        <v>#REF!</v>
      </c>
      <c r="AE49" s="328" t="e">
        <f>CONCATENATE('3. MATRIZ DE RIESGOS'!#REF!," ",'3. MATRIZ DE RIESGOS'!#REF!," ",'3. MATRIZ DE RIESGOS'!#REF!," ",'3. MATRIZ DE RIESGOS'!#REF!)</f>
        <v>#REF!</v>
      </c>
      <c r="AF49" s="320" t="e">
        <f>CONCATENATE(AI49," ",AJ49," ",AM49," ",AN49)</f>
        <v>#REF!</v>
      </c>
      <c r="AG49" s="329" t="e">
        <f>'3. MATRIZ DE RIESGOS'!#REF!</f>
        <v>#REF!</v>
      </c>
      <c r="AH49" s="329">
        <f>IF('CALIFI DE LOS CONTROL II SEM '!$H$14=Listas!$J$48,'CALIFI DE LOS CONTROL II SEM '!$F$14,0)</f>
        <v>0</v>
      </c>
      <c r="AI49" s="330" t="e">
        <f>AG49-AH49</f>
        <v>#REF!</v>
      </c>
      <c r="AJ49" s="331" t="e">
        <f>VLOOKUP(AI49,'PROBABILIDAD - IMPACTO'!$B$7:$C$11,2,FALSE)</f>
        <v>#REF!</v>
      </c>
      <c r="AK49" s="329" t="e">
        <f>'3. MATRIZ DE RIESGOS'!#REF!</f>
        <v>#REF!</v>
      </c>
      <c r="AL49" s="329">
        <f>IF('CALIFI DE LOS CONTROL II SEM '!$H$14=$AK$48,'CALIFI DE LOS CONTROL II SEM '!$F$14,0)</f>
        <v>0</v>
      </c>
      <c r="AM49" s="332" t="e">
        <f>AK49-AL49</f>
        <v>#REF!</v>
      </c>
      <c r="AN49" s="333" t="e">
        <f>VLOOKUP(AM49,'PROBABILIDAD - IMPACTO'!$B$22:$C$26,2,FALSE)</f>
        <v>#REF!</v>
      </c>
    </row>
    <row r="50" spans="1:40" ht="31.5" x14ac:dyDescent="0.25">
      <c r="A50" s="277" t="s">
        <v>878</v>
      </c>
      <c r="B50" s="277"/>
      <c r="C50" s="277">
        <v>46</v>
      </c>
      <c r="D50" s="277" t="s">
        <v>225</v>
      </c>
      <c r="E50" s="303" t="s">
        <v>691</v>
      </c>
      <c r="F50" s="277"/>
      <c r="G50" s="323" t="e">
        <f>CONCATENATE('3. MATRIZ DE RIESGOS'!#REF!," ",'3. MATRIZ DE RIESGOS'!#REF!," ",'3. MATRIZ DE RIESGOS'!Q23," ",'3. MATRIZ DE RIESGOS'!#REF!)</f>
        <v>#REF!</v>
      </c>
      <c r="H50" s="310"/>
      <c r="I50" s="310" t="e">
        <f t="shared" ref="I50:I63" si="1">CONCATENATE(L50," ",M50," ",Q50," ",R50)</f>
        <v>#REF!</v>
      </c>
      <c r="J50" s="278" t="e">
        <f>'3. MATRIZ DE RIESGOS'!#REF!</f>
        <v>#REF!</v>
      </c>
      <c r="K50" s="278">
        <f>IF('CALIFICACIÓN DE LOS CONTROLES'!J64=Listas!$J$48,'CALIFICACIÓN DE LOS CONTROLES'!H64,0)</f>
        <v>0</v>
      </c>
      <c r="L50" s="324" t="e">
        <f t="shared" ref="L50:L63" si="2">J50-K50</f>
        <v>#REF!</v>
      </c>
      <c r="M50" s="325" t="e">
        <f>VLOOKUP(L50,'PROBABILIDAD - IMPACTO'!$B$7:$C$11,2,FALSE)</f>
        <v>#REF!</v>
      </c>
      <c r="N50" s="278">
        <f>'3. MATRIZ DE RIESGOS'!Q23</f>
        <v>0</v>
      </c>
      <c r="O50" s="278">
        <f>IF('CALIFICACIÓN DE LOS CONTROLES'!J64=Listas!$N$48,'CALIFICACIÓN DE LOS CONTROLES'!H64,0)</f>
        <v>0</v>
      </c>
      <c r="P50" s="278"/>
      <c r="Q50" s="326">
        <f t="shared" ref="Q50:Q63" si="3">N50-O50</f>
        <v>0</v>
      </c>
      <c r="R50" s="327" t="e">
        <f>VLOOKUP(Q50,'PROBABILIDAD - IMPACTO'!$B$19:$C$26,2,FALSE)</f>
        <v>#N/A</v>
      </c>
      <c r="S50" s="277"/>
      <c r="T50" s="323" t="e">
        <f>CONCATENATE('3. MATRIZ DE RIESGOS'!#REF!," ",'3. MATRIZ DE RIESGOS'!#REF!," ",'3. MATRIZ DE RIESGOS'!#REF!," ",'3. MATRIZ DE RIESGOS'!#REF!)</f>
        <v>#REF!</v>
      </c>
      <c r="U50" s="310" t="e">
        <f t="shared" ref="U50:U63" si="4">CONCATENATE(X50," ",Y50," ",AB50," ",AC50)</f>
        <v>#REF!</v>
      </c>
      <c r="V50" s="278" t="e">
        <f>'3. MATRIZ DE RIESGOS'!#REF!</f>
        <v>#REF!</v>
      </c>
      <c r="W50" s="278">
        <f>IF('CALIFI DE LOS CONTROL I SEM '!$H$26=Listas!$J$48,'CALIFI DE LOS CONTROL I SEM '!$F$26,0)</f>
        <v>0</v>
      </c>
      <c r="X50" s="324" t="e">
        <f t="shared" ref="X50:X63" si="5">V50-W50</f>
        <v>#REF!</v>
      </c>
      <c r="Y50" s="325" t="e">
        <f>VLOOKUP(X50,'PROBABILIDAD - IMPACTO'!$B$7:$C$11,2,FALSE)</f>
        <v>#REF!</v>
      </c>
      <c r="Z50" s="278" t="e">
        <f>'3. MATRIZ DE RIESGOS'!#REF!</f>
        <v>#REF!</v>
      </c>
      <c r="AA50" s="278">
        <f>IF('CALIFI DE LOS CONTROL I SEM '!$H$26=$AK$48,'CALIFI DE LOS CONTROL I SEM '!$F$26,0)</f>
        <v>0</v>
      </c>
      <c r="AB50" s="326" t="e">
        <f t="shared" ref="AB50:AB63" si="6">Z50-AA50</f>
        <v>#REF!</v>
      </c>
      <c r="AC50" s="327" t="e">
        <f>VLOOKUP(AB50,'PROBABILIDAD - IMPACTO'!$B$22:$C$26,2,FALSE)</f>
        <v>#REF!</v>
      </c>
      <c r="AE50" s="328" t="e">
        <f>CONCATENATE('3. MATRIZ DE RIESGOS'!#REF!," ",'3. MATRIZ DE RIESGOS'!#REF!," ",'3. MATRIZ DE RIESGOS'!#REF!," ",'3. MATRIZ DE RIESGOS'!#REF!)</f>
        <v>#REF!</v>
      </c>
      <c r="AF50" s="320" t="e">
        <f t="shared" ref="AF50:AF63" si="7">CONCATENATE(AI50," ",AJ50," ",AM50," ",AN50)</f>
        <v>#REF!</v>
      </c>
      <c r="AG50" s="329" t="e">
        <f>'3. MATRIZ DE RIESGOS'!#REF!</f>
        <v>#REF!</v>
      </c>
      <c r="AH50" s="329">
        <f>IF('CALIFI DE LOS CONTROL II SEM '!$H$26=Listas!$J$48,'CALIFI DE LOS CONTROL II SEM '!$F$26,0)</f>
        <v>0</v>
      </c>
      <c r="AI50" s="330" t="e">
        <f t="shared" ref="AI50:AI63" si="8">AG50-AH50</f>
        <v>#REF!</v>
      </c>
      <c r="AJ50" s="331" t="e">
        <f>VLOOKUP(AI50,'PROBABILIDAD - IMPACTO'!$B$7:$C$11,2,FALSE)</f>
        <v>#REF!</v>
      </c>
      <c r="AK50" s="329" t="e">
        <f>'3. MATRIZ DE RIESGOS'!#REF!</f>
        <v>#REF!</v>
      </c>
      <c r="AL50" s="329">
        <f>IF('CALIFI DE LOS CONTROL II SEM '!$H$26=$AK$48,'CALIFI DE LOS CONTROL II SEM '!$F$26,0)</f>
        <v>0</v>
      </c>
      <c r="AM50" s="332" t="e">
        <f t="shared" ref="AM50:AM63" si="9">AK50-AL50</f>
        <v>#REF!</v>
      </c>
      <c r="AN50" s="333" t="e">
        <f>VLOOKUP(AM50,'PROBABILIDAD - IMPACTO'!$B$22:$C$26,2,FALSE)</f>
        <v>#REF!</v>
      </c>
    </row>
    <row r="51" spans="1:40" ht="31.5" x14ac:dyDescent="0.25">
      <c r="A51" s="277"/>
      <c r="B51" s="277"/>
      <c r="C51" s="277">
        <v>47</v>
      </c>
      <c r="D51" s="277" t="s">
        <v>225</v>
      </c>
      <c r="E51" s="303" t="s">
        <v>692</v>
      </c>
      <c r="F51" s="277"/>
      <c r="G51" s="323" t="e">
        <f>CONCATENATE('3. MATRIZ DE RIESGOS'!#REF!," ",'3. MATRIZ DE RIESGOS'!#REF!," ",'3. MATRIZ DE RIESGOS'!#REF!," ",'3. MATRIZ DE RIESGOS'!#REF!)</f>
        <v>#REF!</v>
      </c>
      <c r="H51" s="310"/>
      <c r="I51" s="310" t="e">
        <f t="shared" si="1"/>
        <v>#REF!</v>
      </c>
      <c r="J51" s="278" t="e">
        <f>'3. MATRIZ DE RIESGOS'!#REF!</f>
        <v>#REF!</v>
      </c>
      <c r="K51" s="278">
        <f>IF('CALIFICACIÓN DE LOS CONTROLES'!J65=Listas!$J$48,'CALIFICACIÓN DE LOS CONTROLES'!H65,0)</f>
        <v>0</v>
      </c>
      <c r="L51" s="324" t="e">
        <f t="shared" si="2"/>
        <v>#REF!</v>
      </c>
      <c r="M51" s="325" t="e">
        <f>VLOOKUP(L51,'PROBABILIDAD - IMPACTO'!$B$7:$C$11,2,FALSE)</f>
        <v>#REF!</v>
      </c>
      <c r="N51" s="278" t="e">
        <f>'3. MATRIZ DE RIESGOS'!#REF!</f>
        <v>#REF!</v>
      </c>
      <c r="O51" s="278">
        <f>IF('CALIFICACIÓN DE LOS CONTROLES'!J65=Listas!$N$48,'CALIFICACIÓN DE LOS CONTROLES'!H65,0)</f>
        <v>0</v>
      </c>
      <c r="P51" s="278"/>
      <c r="Q51" s="326" t="e">
        <f t="shared" si="3"/>
        <v>#REF!</v>
      </c>
      <c r="R51" s="327" t="e">
        <f>VLOOKUP(Q51,'PROBABILIDAD - IMPACTO'!$B$19:$C$26,2,FALSE)</f>
        <v>#REF!</v>
      </c>
      <c r="S51" s="277"/>
      <c r="T51" s="323" t="e">
        <f>CONCATENATE('3. MATRIZ DE RIESGOS'!#REF!," ",'3. MATRIZ DE RIESGOS'!#REF!," ",'3. MATRIZ DE RIESGOS'!#REF!," ",'3. MATRIZ DE RIESGOS'!#REF!)</f>
        <v>#REF!</v>
      </c>
      <c r="U51" s="310" t="e">
        <f t="shared" si="4"/>
        <v>#REF!</v>
      </c>
      <c r="V51" s="278" t="e">
        <f>'3. MATRIZ DE RIESGOS'!#REF!</f>
        <v>#REF!</v>
      </c>
      <c r="W51" s="278">
        <f>IF('CALIFI DE LOS CONTROL I SEM '!$H$38=Listas!$J$48,'CALIFI DE LOS CONTROL I SEM '!$F$38,0)</f>
        <v>0</v>
      </c>
      <c r="X51" s="324" t="e">
        <f t="shared" si="5"/>
        <v>#REF!</v>
      </c>
      <c r="Y51" s="325" t="e">
        <f>VLOOKUP(X51,'PROBABILIDAD - IMPACTO'!$B$7:$C$11,2,FALSE)</f>
        <v>#REF!</v>
      </c>
      <c r="Z51" s="278" t="e">
        <f>'3. MATRIZ DE RIESGOS'!#REF!</f>
        <v>#REF!</v>
      </c>
      <c r="AA51" s="278">
        <f>IF('CALIFI DE LOS CONTROL I SEM '!$H$38=$AK$48,'CALIFI DE LOS CONTROL I SEM '!$F$38,0)</f>
        <v>0</v>
      </c>
      <c r="AB51" s="326" t="e">
        <f t="shared" si="6"/>
        <v>#REF!</v>
      </c>
      <c r="AC51" s="327" t="e">
        <f>VLOOKUP(AB51,'PROBABILIDAD - IMPACTO'!$B$22:$C$26,2,FALSE)</f>
        <v>#REF!</v>
      </c>
      <c r="AE51" s="328" t="e">
        <f>CONCATENATE('3. MATRIZ DE RIESGOS'!#REF!," ",'3. MATRIZ DE RIESGOS'!#REF!," ",'3. MATRIZ DE RIESGOS'!#REF!," ",'3. MATRIZ DE RIESGOS'!#REF!)</f>
        <v>#REF!</v>
      </c>
      <c r="AF51" s="320" t="e">
        <f t="shared" si="7"/>
        <v>#REF!</v>
      </c>
      <c r="AG51" s="329" t="e">
        <f>'3. MATRIZ DE RIESGOS'!#REF!</f>
        <v>#REF!</v>
      </c>
      <c r="AH51" s="329">
        <f>IF('CALIFI DE LOS CONTROL II SEM '!$H$38=Listas!$J$48,'CALIFI DE LOS CONTROL II SEM '!$F$38,0)</f>
        <v>0</v>
      </c>
      <c r="AI51" s="330" t="e">
        <f t="shared" si="8"/>
        <v>#REF!</v>
      </c>
      <c r="AJ51" s="331" t="e">
        <f>VLOOKUP(AI51,'PROBABILIDAD - IMPACTO'!$B$7:$C$11,2,FALSE)</f>
        <v>#REF!</v>
      </c>
      <c r="AK51" s="329" t="e">
        <f>'3. MATRIZ DE RIESGOS'!#REF!</f>
        <v>#REF!</v>
      </c>
      <c r="AL51" s="329">
        <f>IF('CALIFI DE LOS CONTROL II SEM '!$H$38=$AK$48,'CALIFI DE LOS CONTROL II SEM '!$F$38,0)</f>
        <v>0</v>
      </c>
      <c r="AM51" s="332" t="e">
        <f t="shared" si="9"/>
        <v>#REF!</v>
      </c>
      <c r="AN51" s="333" t="e">
        <f>VLOOKUP(AM51,'PROBABILIDAD - IMPACTO'!$B$22:$C$26,2,FALSE)</f>
        <v>#REF!</v>
      </c>
    </row>
    <row r="52" spans="1:40" ht="31.5" x14ac:dyDescent="0.25">
      <c r="A52" s="277"/>
      <c r="B52" s="277"/>
      <c r="C52" s="277">
        <v>48</v>
      </c>
      <c r="D52" s="277" t="s">
        <v>225</v>
      </c>
      <c r="E52" s="303" t="s">
        <v>693</v>
      </c>
      <c r="F52" s="277"/>
      <c r="G52" s="323" t="e">
        <f>CONCATENATE('3. MATRIZ DE RIESGOS'!#REF!," ",'3. MATRIZ DE RIESGOS'!#REF!," ",'3. MATRIZ DE RIESGOS'!#REF!," ",'3. MATRIZ DE RIESGOS'!#REF!)</f>
        <v>#REF!</v>
      </c>
      <c r="H52" s="310"/>
      <c r="I52" s="310" t="e">
        <f t="shared" si="1"/>
        <v>#REF!</v>
      </c>
      <c r="J52" s="278" t="e">
        <f>'3. MATRIZ DE RIESGOS'!#REF!</f>
        <v>#REF!</v>
      </c>
      <c r="K52" s="278">
        <f>IF('CALIFICACIÓN DE LOS CONTROLES'!J66=Listas!$J$48,'CALIFICACIÓN DE LOS CONTROLES'!H66,0)</f>
        <v>0</v>
      </c>
      <c r="L52" s="324" t="e">
        <f t="shared" si="2"/>
        <v>#REF!</v>
      </c>
      <c r="M52" s="325" t="e">
        <f>VLOOKUP(L52,'PROBABILIDAD - IMPACTO'!$B$7:$C$11,2,FALSE)</f>
        <v>#REF!</v>
      </c>
      <c r="N52" s="278" t="e">
        <f>'3. MATRIZ DE RIESGOS'!#REF!</f>
        <v>#REF!</v>
      </c>
      <c r="O52" s="278">
        <f>IF('CALIFICACIÓN DE LOS CONTROLES'!J66=Listas!$N$48,'CALIFICACIÓN DE LOS CONTROLES'!H66,0)</f>
        <v>0</v>
      </c>
      <c r="P52" s="278"/>
      <c r="Q52" s="326" t="e">
        <f t="shared" si="3"/>
        <v>#REF!</v>
      </c>
      <c r="R52" s="327" t="e">
        <f>VLOOKUP(Q52,'PROBABILIDAD - IMPACTO'!$B$19:$C$26,2,FALSE)</f>
        <v>#REF!</v>
      </c>
      <c r="S52" s="277"/>
      <c r="T52" s="323" t="e">
        <f>CONCATENATE('3. MATRIZ DE RIESGOS'!#REF!," ",'3. MATRIZ DE RIESGOS'!#REF!," ",'3. MATRIZ DE RIESGOS'!#REF!," ",'3. MATRIZ DE RIESGOS'!#REF!)</f>
        <v>#REF!</v>
      </c>
      <c r="U52" s="310" t="e">
        <f t="shared" si="4"/>
        <v>#REF!</v>
      </c>
      <c r="V52" s="278" t="e">
        <f>'3. MATRIZ DE RIESGOS'!#REF!</f>
        <v>#REF!</v>
      </c>
      <c r="W52" s="278">
        <f>IF('CALIFI DE LOS CONTROL I SEM '!$H$50=Listas!$J$48,'CALIFI DE LOS CONTROL I SEM '!$F$50,0)</f>
        <v>0</v>
      </c>
      <c r="X52" s="324" t="e">
        <f t="shared" si="5"/>
        <v>#REF!</v>
      </c>
      <c r="Y52" s="325" t="e">
        <f>VLOOKUP(X52,'PROBABILIDAD - IMPACTO'!$B$7:$C$11,2,FALSE)</f>
        <v>#REF!</v>
      </c>
      <c r="Z52" s="278" t="e">
        <f>'3. MATRIZ DE RIESGOS'!#REF!</f>
        <v>#REF!</v>
      </c>
      <c r="AA52" s="278">
        <f>IF('CALIFI DE LOS CONTROL I SEM '!$H$50=$AK$48,'CALIFI DE LOS CONTROL I SEM '!$F$50,0)</f>
        <v>0</v>
      </c>
      <c r="AB52" s="326" t="e">
        <f t="shared" si="6"/>
        <v>#REF!</v>
      </c>
      <c r="AC52" s="327" t="e">
        <f>VLOOKUP(AB52,'PROBABILIDAD - IMPACTO'!$B$22:$C$26,2,FALSE)</f>
        <v>#REF!</v>
      </c>
      <c r="AE52" s="328" t="e">
        <f>CONCATENATE('3. MATRIZ DE RIESGOS'!#REF!," ",'3. MATRIZ DE RIESGOS'!#REF!," ",'3. MATRIZ DE RIESGOS'!#REF!," ",'3. MATRIZ DE RIESGOS'!#REF!)</f>
        <v>#REF!</v>
      </c>
      <c r="AF52" s="320" t="e">
        <f t="shared" si="7"/>
        <v>#REF!</v>
      </c>
      <c r="AG52" s="329" t="e">
        <f>'3. MATRIZ DE RIESGOS'!#REF!</f>
        <v>#REF!</v>
      </c>
      <c r="AH52" s="329">
        <f>IF('CALIFI DE LOS CONTROL II SEM '!$H$50=Listas!$J$48,'CALIFI DE LOS CONTROL II SEM '!$F$50,0)</f>
        <v>0</v>
      </c>
      <c r="AI52" s="330" t="e">
        <f t="shared" si="8"/>
        <v>#REF!</v>
      </c>
      <c r="AJ52" s="331" t="e">
        <f>VLOOKUP(AI52,'PROBABILIDAD - IMPACTO'!$B$7:$C$11,2,FALSE)</f>
        <v>#REF!</v>
      </c>
      <c r="AK52" s="329" t="e">
        <f>'3. MATRIZ DE RIESGOS'!#REF!</f>
        <v>#REF!</v>
      </c>
      <c r="AL52" s="329">
        <f>IF('CALIFI DE LOS CONTROL II SEM '!$H$50=$AK$48,'CALIFI DE LOS CONTROL II SEM '!$F$50,0)</f>
        <v>0</v>
      </c>
      <c r="AM52" s="332" t="e">
        <f t="shared" si="9"/>
        <v>#REF!</v>
      </c>
      <c r="AN52" s="333" t="e">
        <f>VLOOKUP(AM52,'PROBABILIDAD - IMPACTO'!$B$22:$C$26,2,FALSE)</f>
        <v>#REF!</v>
      </c>
    </row>
    <row r="53" spans="1:40" ht="31.5" x14ac:dyDescent="0.25">
      <c r="A53" s="277"/>
      <c r="B53" s="277"/>
      <c r="C53" s="277">
        <v>49</v>
      </c>
      <c r="D53" s="277" t="s">
        <v>225</v>
      </c>
      <c r="E53" s="303" t="s">
        <v>694</v>
      </c>
      <c r="F53" s="277"/>
      <c r="G53" s="323" t="e">
        <f>CONCATENATE('3. MATRIZ DE RIESGOS'!#REF!," ",'3. MATRIZ DE RIESGOS'!#REF!," ",'3. MATRIZ DE RIESGOS'!#REF!," ",'3. MATRIZ DE RIESGOS'!#REF!)</f>
        <v>#REF!</v>
      </c>
      <c r="H53" s="310"/>
      <c r="I53" s="310" t="e">
        <f t="shared" si="1"/>
        <v>#REF!</v>
      </c>
      <c r="J53" s="278" t="e">
        <f>'3. MATRIZ DE RIESGOS'!#REF!</f>
        <v>#REF!</v>
      </c>
      <c r="K53" s="278">
        <f>IF('CALIFICACIÓN DE LOS CONTROLES'!J67=Listas!$J$48,'CALIFICACIÓN DE LOS CONTROLES'!H67,0)</f>
        <v>0</v>
      </c>
      <c r="L53" s="324" t="e">
        <f t="shared" si="2"/>
        <v>#REF!</v>
      </c>
      <c r="M53" s="325" t="e">
        <f>VLOOKUP(L53,'PROBABILIDAD - IMPACTO'!$B$7:$C$11,2,FALSE)</f>
        <v>#REF!</v>
      </c>
      <c r="N53" s="278" t="e">
        <f>'3. MATRIZ DE RIESGOS'!#REF!</f>
        <v>#REF!</v>
      </c>
      <c r="O53" s="278">
        <f>IF('CALIFICACIÓN DE LOS CONTROLES'!J67=Listas!$N$48,'CALIFICACIÓN DE LOS CONTROLES'!H67,0)</f>
        <v>0</v>
      </c>
      <c r="P53" s="278"/>
      <c r="Q53" s="326" t="e">
        <f t="shared" si="3"/>
        <v>#REF!</v>
      </c>
      <c r="R53" s="327" t="e">
        <f>VLOOKUP(Q53,'PROBABILIDAD - IMPACTO'!$B$19:$C$26,2,FALSE)</f>
        <v>#REF!</v>
      </c>
      <c r="S53" s="277"/>
      <c r="T53" s="323" t="e">
        <f>CONCATENATE('3. MATRIZ DE RIESGOS'!#REF!," ",'3. MATRIZ DE RIESGOS'!#REF!," ",'3. MATRIZ DE RIESGOS'!#REF!," ",'3. MATRIZ DE RIESGOS'!#REF!)</f>
        <v>#REF!</v>
      </c>
      <c r="U53" s="310" t="e">
        <f t="shared" si="4"/>
        <v>#REF!</v>
      </c>
      <c r="V53" s="278" t="e">
        <f>'3. MATRIZ DE RIESGOS'!#REF!</f>
        <v>#REF!</v>
      </c>
      <c r="W53" s="278">
        <f>IF('CALIFI DE LOS CONTROL I SEM '!$H$62=Listas!$J$48,'CALIFI DE LOS CONTROL I SEM '!$F$62,0)</f>
        <v>0</v>
      </c>
      <c r="X53" s="324" t="e">
        <f t="shared" si="5"/>
        <v>#REF!</v>
      </c>
      <c r="Y53" s="325" t="e">
        <f>VLOOKUP(X53,'PROBABILIDAD - IMPACTO'!$B$7:$C$11,2,FALSE)</f>
        <v>#REF!</v>
      </c>
      <c r="Z53" s="278" t="e">
        <f>'3. MATRIZ DE RIESGOS'!#REF!</f>
        <v>#REF!</v>
      </c>
      <c r="AA53" s="278">
        <f>IF('CALIFI DE LOS CONTROL I SEM '!$H$62=$AK$48,'CALIFI DE LOS CONTROL I SEM '!$F$62,0)</f>
        <v>0</v>
      </c>
      <c r="AB53" s="326" t="e">
        <f t="shared" si="6"/>
        <v>#REF!</v>
      </c>
      <c r="AC53" s="327" t="e">
        <f>VLOOKUP(AB53,'PROBABILIDAD - IMPACTO'!$B$22:$C$26,2,FALSE)</f>
        <v>#REF!</v>
      </c>
      <c r="AE53" s="328" t="e">
        <f>CONCATENATE('3. MATRIZ DE RIESGOS'!#REF!," ",'3. MATRIZ DE RIESGOS'!#REF!," ",'3. MATRIZ DE RIESGOS'!#REF!," ",'3. MATRIZ DE RIESGOS'!#REF!)</f>
        <v>#REF!</v>
      </c>
      <c r="AF53" s="320" t="e">
        <f t="shared" si="7"/>
        <v>#REF!</v>
      </c>
      <c r="AG53" s="329" t="e">
        <f>'3. MATRIZ DE RIESGOS'!#REF!</f>
        <v>#REF!</v>
      </c>
      <c r="AH53" s="329">
        <f>IF('CALIFI DE LOS CONTROL II SEM '!$H$62=Listas!$J$48,'CALIFI DE LOS CONTROL II SEM '!$F$62,0)</f>
        <v>0</v>
      </c>
      <c r="AI53" s="330" t="e">
        <f t="shared" si="8"/>
        <v>#REF!</v>
      </c>
      <c r="AJ53" s="331" t="e">
        <f>VLOOKUP(AI53,'PROBABILIDAD - IMPACTO'!$B$7:$C$11,2,FALSE)</f>
        <v>#REF!</v>
      </c>
      <c r="AK53" s="329" t="e">
        <f>'3. MATRIZ DE RIESGOS'!#REF!</f>
        <v>#REF!</v>
      </c>
      <c r="AL53" s="329">
        <f>IF('CALIFI DE LOS CONTROL II SEM '!$H$62=$AK$48,'CALIFI DE LOS CONTROL II SEM '!$F$62,0)</f>
        <v>0</v>
      </c>
      <c r="AM53" s="332" t="e">
        <f t="shared" si="9"/>
        <v>#REF!</v>
      </c>
      <c r="AN53" s="333" t="e">
        <f>VLOOKUP(AM53,'PROBABILIDAD - IMPACTO'!$B$22:$C$26,2,FALSE)</f>
        <v>#REF!</v>
      </c>
    </row>
    <row r="54" spans="1:40" ht="31.5" x14ac:dyDescent="0.25">
      <c r="A54" s="277"/>
      <c r="B54" s="277"/>
      <c r="C54" s="277">
        <v>50</v>
      </c>
      <c r="D54" s="277" t="s">
        <v>225</v>
      </c>
      <c r="E54" s="303" t="s">
        <v>695</v>
      </c>
      <c r="F54" s="277"/>
      <c r="G54" s="323" t="e">
        <f>CONCATENATE('3. MATRIZ DE RIESGOS'!#REF!," ",'3. MATRIZ DE RIESGOS'!#REF!," ",'3. MATRIZ DE RIESGOS'!#REF!," ",'3. MATRIZ DE RIESGOS'!#REF!)</f>
        <v>#REF!</v>
      </c>
      <c r="H54" s="310"/>
      <c r="I54" s="310" t="e">
        <f t="shared" si="1"/>
        <v>#REF!</v>
      </c>
      <c r="J54" s="278" t="e">
        <f>'3. MATRIZ DE RIESGOS'!#REF!</f>
        <v>#REF!</v>
      </c>
      <c r="K54" s="278">
        <f>IF('CALIFICACIÓN DE LOS CONTROLES'!J68=Listas!$J$48,'CALIFICACIÓN DE LOS CONTROLES'!H68,0)</f>
        <v>0</v>
      </c>
      <c r="L54" s="324" t="e">
        <f t="shared" si="2"/>
        <v>#REF!</v>
      </c>
      <c r="M54" s="325" t="e">
        <f>VLOOKUP(L54,'PROBABILIDAD - IMPACTO'!$B$7:$C$11,2,FALSE)</f>
        <v>#REF!</v>
      </c>
      <c r="N54" s="278" t="e">
        <f>'3. MATRIZ DE RIESGOS'!#REF!</f>
        <v>#REF!</v>
      </c>
      <c r="O54" s="278">
        <f>IF('CALIFICACIÓN DE LOS CONTROLES'!J68=Listas!$N$48,'CALIFICACIÓN DE LOS CONTROLES'!H68,0)</f>
        <v>0</v>
      </c>
      <c r="P54" s="278"/>
      <c r="Q54" s="326" t="e">
        <f t="shared" si="3"/>
        <v>#REF!</v>
      </c>
      <c r="R54" s="327" t="e">
        <f>VLOOKUP(Q54,'PROBABILIDAD - IMPACTO'!$B$19:$C$26,2,FALSE)</f>
        <v>#REF!</v>
      </c>
      <c r="S54" s="277"/>
      <c r="T54" s="323" t="e">
        <f>CONCATENATE('3. MATRIZ DE RIESGOS'!#REF!," ",'3. MATRIZ DE RIESGOS'!#REF!," ",'3. MATRIZ DE RIESGOS'!#REF!," ",'3. MATRIZ DE RIESGOS'!#REF!)</f>
        <v>#REF!</v>
      </c>
      <c r="U54" s="310" t="e">
        <f t="shared" si="4"/>
        <v>#REF!</v>
      </c>
      <c r="V54" s="278" t="e">
        <f>'3. MATRIZ DE RIESGOS'!#REF!</f>
        <v>#REF!</v>
      </c>
      <c r="W54" s="278">
        <f>IF('CALIFI DE LOS CONTROL I SEM '!$H$74=Listas!$J$48,'CALIFI DE LOS CONTROL I SEM '!$F$74,0)</f>
        <v>0</v>
      </c>
      <c r="X54" s="324" t="e">
        <f t="shared" si="5"/>
        <v>#REF!</v>
      </c>
      <c r="Y54" s="325" t="e">
        <f>VLOOKUP(X54,'PROBABILIDAD - IMPACTO'!$B$7:$C$11,2,FALSE)</f>
        <v>#REF!</v>
      </c>
      <c r="Z54" s="278" t="e">
        <f>'3. MATRIZ DE RIESGOS'!#REF!</f>
        <v>#REF!</v>
      </c>
      <c r="AA54" s="278">
        <f>IF('CALIFI DE LOS CONTROL I SEM '!$H$74=$AK$48,'CALIFI DE LOS CONTROL I SEM '!$F$74,0)</f>
        <v>0</v>
      </c>
      <c r="AB54" s="326" t="e">
        <f t="shared" si="6"/>
        <v>#REF!</v>
      </c>
      <c r="AC54" s="327" t="e">
        <f>VLOOKUP(AB54,'PROBABILIDAD - IMPACTO'!$B$22:$C$26,2,FALSE)</f>
        <v>#REF!</v>
      </c>
      <c r="AE54" s="328" t="e">
        <f>CONCATENATE('3. MATRIZ DE RIESGOS'!#REF!," ",'3. MATRIZ DE RIESGOS'!#REF!," ",'3. MATRIZ DE RIESGOS'!#REF!," ",'3. MATRIZ DE RIESGOS'!#REF!)</f>
        <v>#REF!</v>
      </c>
      <c r="AF54" s="320" t="e">
        <f t="shared" si="7"/>
        <v>#REF!</v>
      </c>
      <c r="AG54" s="329" t="e">
        <f>'3. MATRIZ DE RIESGOS'!#REF!</f>
        <v>#REF!</v>
      </c>
      <c r="AH54" s="329">
        <f>IF('CALIFI DE LOS CONTROL II SEM '!$H$74=Listas!$J$48,'CALIFI DE LOS CONTROL II SEM '!$F$74,0)</f>
        <v>0</v>
      </c>
      <c r="AI54" s="330" t="e">
        <f t="shared" si="8"/>
        <v>#REF!</v>
      </c>
      <c r="AJ54" s="331" t="e">
        <f>VLOOKUP(AI54,'PROBABILIDAD - IMPACTO'!$B$7:$C$11,2,FALSE)</f>
        <v>#REF!</v>
      </c>
      <c r="AK54" s="329" t="e">
        <f>'3. MATRIZ DE RIESGOS'!#REF!</f>
        <v>#REF!</v>
      </c>
      <c r="AL54" s="329">
        <f>IF('CALIFI DE LOS CONTROL II SEM '!$H$74=$AK$48,'CALIFI DE LOS CONTROL II SEM '!$F$74,0)</f>
        <v>0</v>
      </c>
      <c r="AM54" s="332" t="e">
        <f t="shared" si="9"/>
        <v>#REF!</v>
      </c>
      <c r="AN54" s="333" t="e">
        <f>VLOOKUP(AM54,'PROBABILIDAD - IMPACTO'!$B$22:$C$26,2,FALSE)</f>
        <v>#REF!</v>
      </c>
    </row>
    <row r="55" spans="1:40" ht="31.5" x14ac:dyDescent="0.25">
      <c r="A55" s="277"/>
      <c r="B55" s="277"/>
      <c r="C55" s="277">
        <v>51</v>
      </c>
      <c r="D55" s="277" t="s">
        <v>225</v>
      </c>
      <c r="E55" s="303" t="s">
        <v>696</v>
      </c>
      <c r="F55" s="277"/>
      <c r="G55" s="323" t="e">
        <f>CONCATENATE('3. MATRIZ DE RIESGOS'!#REF!," ",'3. MATRIZ DE RIESGOS'!#REF!," ",'3. MATRIZ DE RIESGOS'!#REF!," ",'3. MATRIZ DE RIESGOS'!#REF!)</f>
        <v>#REF!</v>
      </c>
      <c r="H55" s="310"/>
      <c r="I55" s="310" t="e">
        <f t="shared" si="1"/>
        <v>#REF!</v>
      </c>
      <c r="J55" s="278" t="e">
        <f>'3. MATRIZ DE RIESGOS'!#REF!</f>
        <v>#REF!</v>
      </c>
      <c r="K55" s="278">
        <f>IF('CALIFICACIÓN DE LOS CONTROLES'!J69=Listas!$J$48,'CALIFICACIÓN DE LOS CONTROLES'!H69,0)</f>
        <v>0</v>
      </c>
      <c r="L55" s="324" t="e">
        <f t="shared" si="2"/>
        <v>#REF!</v>
      </c>
      <c r="M55" s="325" t="e">
        <f>VLOOKUP(L55,'PROBABILIDAD - IMPACTO'!$B$7:$C$11,2,FALSE)</f>
        <v>#REF!</v>
      </c>
      <c r="N55" s="278" t="e">
        <f>'3. MATRIZ DE RIESGOS'!#REF!</f>
        <v>#REF!</v>
      </c>
      <c r="O55" s="278">
        <f>IF('CALIFICACIÓN DE LOS CONTROLES'!J69=Listas!$N$48,'CALIFICACIÓN DE LOS CONTROLES'!H69,0)</f>
        <v>0</v>
      </c>
      <c r="P55" s="278"/>
      <c r="Q55" s="326" t="e">
        <f t="shared" si="3"/>
        <v>#REF!</v>
      </c>
      <c r="R55" s="327" t="e">
        <f>VLOOKUP(Q55,'PROBABILIDAD - IMPACTO'!$B$19:$C$26,2,FALSE)</f>
        <v>#REF!</v>
      </c>
      <c r="S55" s="277"/>
      <c r="T55" s="323" t="e">
        <f>CONCATENATE('3. MATRIZ DE RIESGOS'!#REF!," ",'3. MATRIZ DE RIESGOS'!#REF!," ",'3. MATRIZ DE RIESGOS'!#REF!," ",'3. MATRIZ DE RIESGOS'!#REF!)</f>
        <v>#REF!</v>
      </c>
      <c r="U55" s="310" t="e">
        <f t="shared" si="4"/>
        <v>#REF!</v>
      </c>
      <c r="V55" s="278" t="e">
        <f>'3. MATRIZ DE RIESGOS'!#REF!</f>
        <v>#REF!</v>
      </c>
      <c r="W55" s="278">
        <f>IF('CALIFI DE LOS CONTROL I SEM '!$H$86=Listas!$J$48,'CALIFI DE LOS CONTROL I SEM '!$F$86,0)</f>
        <v>0</v>
      </c>
      <c r="X55" s="324" t="e">
        <f t="shared" si="5"/>
        <v>#REF!</v>
      </c>
      <c r="Y55" s="325" t="e">
        <f>VLOOKUP(X55,'PROBABILIDAD - IMPACTO'!$B$7:$C$11,2,FALSE)</f>
        <v>#REF!</v>
      </c>
      <c r="Z55" s="278" t="e">
        <f>'3. MATRIZ DE RIESGOS'!#REF!</f>
        <v>#REF!</v>
      </c>
      <c r="AA55" s="278">
        <f>IF('CALIFI DE LOS CONTROL I SEM '!$H$86=$AK$48,'CALIFI DE LOS CONTROL I SEM '!$F$86,0)</f>
        <v>0</v>
      </c>
      <c r="AB55" s="326" t="e">
        <f t="shared" si="6"/>
        <v>#REF!</v>
      </c>
      <c r="AC55" s="327" t="e">
        <f>VLOOKUP(AB55,'PROBABILIDAD - IMPACTO'!$B$22:$C$26,2,FALSE)</f>
        <v>#REF!</v>
      </c>
      <c r="AE55" s="328" t="e">
        <f>CONCATENATE('3. MATRIZ DE RIESGOS'!#REF!," ",'3. MATRIZ DE RIESGOS'!#REF!," ",'3. MATRIZ DE RIESGOS'!#REF!," ",'3. MATRIZ DE RIESGOS'!#REF!)</f>
        <v>#REF!</v>
      </c>
      <c r="AF55" s="320" t="e">
        <f t="shared" si="7"/>
        <v>#REF!</v>
      </c>
      <c r="AG55" s="329" t="e">
        <f>'3. MATRIZ DE RIESGOS'!#REF!</f>
        <v>#REF!</v>
      </c>
      <c r="AH55" s="329">
        <f>IF('CALIFI DE LOS CONTROL II SEM '!$H$86=Listas!$J$48,'CALIFI DE LOS CONTROL II SEM '!$F$86,0)</f>
        <v>0</v>
      </c>
      <c r="AI55" s="330" t="e">
        <f t="shared" si="8"/>
        <v>#REF!</v>
      </c>
      <c r="AJ55" s="331" t="e">
        <f>VLOOKUP(AI55,'PROBABILIDAD - IMPACTO'!$B$7:$C$11,2,FALSE)</f>
        <v>#REF!</v>
      </c>
      <c r="AK55" s="329" t="e">
        <f>'3. MATRIZ DE RIESGOS'!#REF!</f>
        <v>#REF!</v>
      </c>
      <c r="AL55" s="329">
        <f>IF('CALIFI DE LOS CONTROL II SEM '!$H$86=$AK$48,'CALIFI DE LOS CONTROL II SEM '!$F$86,0)</f>
        <v>0</v>
      </c>
      <c r="AM55" s="332" t="e">
        <f t="shared" si="9"/>
        <v>#REF!</v>
      </c>
      <c r="AN55" s="333" t="e">
        <f>VLOOKUP(AM55,'PROBABILIDAD - IMPACTO'!$B$22:$C$26,2,FALSE)</f>
        <v>#REF!</v>
      </c>
    </row>
    <row r="56" spans="1:40" ht="31.5" x14ac:dyDescent="0.25">
      <c r="A56" s="277"/>
      <c r="B56" s="277"/>
      <c r="C56" s="277">
        <v>52</v>
      </c>
      <c r="D56" s="277" t="s">
        <v>225</v>
      </c>
      <c r="E56" s="303" t="s">
        <v>697</v>
      </c>
      <c r="F56" s="277"/>
      <c r="G56" s="323" t="e">
        <f>CONCATENATE('3. MATRIZ DE RIESGOS'!#REF!," ",'3. MATRIZ DE RIESGOS'!#REF!," ",'3. MATRIZ DE RIESGOS'!#REF!," ",'3. MATRIZ DE RIESGOS'!#REF!)</f>
        <v>#REF!</v>
      </c>
      <c r="H56" s="310"/>
      <c r="I56" s="310" t="e">
        <f t="shared" si="1"/>
        <v>#REF!</v>
      </c>
      <c r="J56" s="278" t="e">
        <f>'3. MATRIZ DE RIESGOS'!#REF!</f>
        <v>#REF!</v>
      </c>
      <c r="K56" s="278">
        <f>IF('CALIFICACIÓN DE LOS CONTROLES'!J70=Listas!$J$48,'CALIFICACIÓN DE LOS CONTROLES'!H70,0)</f>
        <v>0</v>
      </c>
      <c r="L56" s="324" t="e">
        <f t="shared" si="2"/>
        <v>#REF!</v>
      </c>
      <c r="M56" s="325" t="e">
        <f>VLOOKUP(L56,'PROBABILIDAD - IMPACTO'!$B$7:$C$11,2,FALSE)</f>
        <v>#REF!</v>
      </c>
      <c r="N56" s="278" t="e">
        <f>'3. MATRIZ DE RIESGOS'!#REF!</f>
        <v>#REF!</v>
      </c>
      <c r="O56" s="278">
        <f>IF('CALIFICACIÓN DE LOS CONTROLES'!J70=Listas!$N$48,'CALIFICACIÓN DE LOS CONTROLES'!H70,0)</f>
        <v>0</v>
      </c>
      <c r="P56" s="278"/>
      <c r="Q56" s="326" t="e">
        <f t="shared" si="3"/>
        <v>#REF!</v>
      </c>
      <c r="R56" s="327" t="e">
        <f>VLOOKUP(Q56,'PROBABILIDAD - IMPACTO'!$B$19:$C$26,2,FALSE)</f>
        <v>#REF!</v>
      </c>
      <c r="S56" s="277"/>
      <c r="T56" s="323" t="e">
        <f>CONCATENATE('3. MATRIZ DE RIESGOS'!#REF!," ",'3. MATRIZ DE RIESGOS'!#REF!," ",'3. MATRIZ DE RIESGOS'!#REF!," ",'3. MATRIZ DE RIESGOS'!#REF!)</f>
        <v>#REF!</v>
      </c>
      <c r="U56" s="310" t="e">
        <f t="shared" si="4"/>
        <v>#REF!</v>
      </c>
      <c r="V56" s="278" t="e">
        <f>'3. MATRIZ DE RIESGOS'!#REF!</f>
        <v>#REF!</v>
      </c>
      <c r="W56" s="278">
        <f>IF('CALIFI DE LOS CONTROL I SEM '!$H$98=Listas!$J$48,'CALIFI DE LOS CONTROL I SEM '!$F$98,0)</f>
        <v>0</v>
      </c>
      <c r="X56" s="324" t="e">
        <f t="shared" si="5"/>
        <v>#REF!</v>
      </c>
      <c r="Y56" s="325" t="e">
        <f>VLOOKUP(X56,'PROBABILIDAD - IMPACTO'!$B$7:$C$11,2,FALSE)</f>
        <v>#REF!</v>
      </c>
      <c r="Z56" s="278" t="e">
        <f>'3. MATRIZ DE RIESGOS'!#REF!</f>
        <v>#REF!</v>
      </c>
      <c r="AA56" s="278">
        <f>IF('CALIFI DE LOS CONTROL I SEM '!$H$98=$AK$48,'CALIFI DE LOS CONTROL I SEM '!$F$98,0)</f>
        <v>0</v>
      </c>
      <c r="AB56" s="326" t="e">
        <f t="shared" si="6"/>
        <v>#REF!</v>
      </c>
      <c r="AC56" s="327" t="e">
        <f>VLOOKUP(AB56,'PROBABILIDAD - IMPACTO'!$B$22:$C$26,2,FALSE)</f>
        <v>#REF!</v>
      </c>
      <c r="AE56" s="328" t="e">
        <f>CONCATENATE('3. MATRIZ DE RIESGOS'!#REF!," ",'3. MATRIZ DE RIESGOS'!#REF!," ",'3. MATRIZ DE RIESGOS'!#REF!," ",'3. MATRIZ DE RIESGOS'!#REF!)</f>
        <v>#REF!</v>
      </c>
      <c r="AF56" s="320" t="e">
        <f t="shared" si="7"/>
        <v>#REF!</v>
      </c>
      <c r="AG56" s="329" t="e">
        <f>'3. MATRIZ DE RIESGOS'!#REF!</f>
        <v>#REF!</v>
      </c>
      <c r="AH56" s="329">
        <f>IF('CALIFI DE LOS CONTROL II SEM '!$H$98=Listas!$J$48,'CALIFI DE LOS CONTROL II SEM '!$F$98,0)</f>
        <v>0</v>
      </c>
      <c r="AI56" s="330" t="e">
        <f t="shared" si="8"/>
        <v>#REF!</v>
      </c>
      <c r="AJ56" s="331" t="e">
        <f>VLOOKUP(AI56,'PROBABILIDAD - IMPACTO'!$B$7:$C$11,2,FALSE)</f>
        <v>#REF!</v>
      </c>
      <c r="AK56" s="329" t="e">
        <f>'3. MATRIZ DE RIESGOS'!#REF!</f>
        <v>#REF!</v>
      </c>
      <c r="AL56" s="329">
        <f>IF('CALIFI DE LOS CONTROL II SEM '!$H$98=$AK$48,'CALIFI DE LOS CONTROL II SEM '!$F$98,0)</f>
        <v>0</v>
      </c>
      <c r="AM56" s="332" t="e">
        <f t="shared" si="9"/>
        <v>#REF!</v>
      </c>
      <c r="AN56" s="333" t="e">
        <f>VLOOKUP(AM56,'PROBABILIDAD - IMPACTO'!$B$22:$C$26,2,FALSE)</f>
        <v>#REF!</v>
      </c>
    </row>
    <row r="57" spans="1:40" ht="31.5" x14ac:dyDescent="0.25">
      <c r="A57" s="277"/>
      <c r="B57" s="277"/>
      <c r="C57" s="277">
        <v>53</v>
      </c>
      <c r="D57" s="277" t="s">
        <v>225</v>
      </c>
      <c r="E57" s="303" t="s">
        <v>698</v>
      </c>
      <c r="F57" s="277"/>
      <c r="G57" s="323" t="e">
        <f>CONCATENATE('3. MATRIZ DE RIESGOS'!#REF!," ",'3. MATRIZ DE RIESGOS'!#REF!," ",'3. MATRIZ DE RIESGOS'!#REF!," ",'3. MATRIZ DE RIESGOS'!#REF!)</f>
        <v>#REF!</v>
      </c>
      <c r="H57" s="310"/>
      <c r="I57" s="310" t="e">
        <f t="shared" si="1"/>
        <v>#REF!</v>
      </c>
      <c r="J57" s="278" t="e">
        <f>'3. MATRIZ DE RIESGOS'!#REF!</f>
        <v>#REF!</v>
      </c>
      <c r="K57" s="278">
        <f>IF('CALIFICACIÓN DE LOS CONTROLES'!J71=Listas!$J$48,'CALIFICACIÓN DE LOS CONTROLES'!H71,0)</f>
        <v>0</v>
      </c>
      <c r="L57" s="324" t="e">
        <f t="shared" si="2"/>
        <v>#REF!</v>
      </c>
      <c r="M57" s="325" t="e">
        <f>VLOOKUP(L57,'PROBABILIDAD - IMPACTO'!$B$7:$C$11,2,FALSE)</f>
        <v>#REF!</v>
      </c>
      <c r="N57" s="278" t="e">
        <f>'3. MATRIZ DE RIESGOS'!#REF!</f>
        <v>#REF!</v>
      </c>
      <c r="O57" s="278">
        <f>IF('CALIFICACIÓN DE LOS CONTROLES'!J71=Listas!$N$48,'CALIFICACIÓN DE LOS CONTROLES'!H71,0)</f>
        <v>0</v>
      </c>
      <c r="P57" s="278"/>
      <c r="Q57" s="326" t="e">
        <f t="shared" si="3"/>
        <v>#REF!</v>
      </c>
      <c r="R57" s="327" t="e">
        <f>VLOOKUP(Q57,'PROBABILIDAD - IMPACTO'!$B$19:$C$26,2,FALSE)</f>
        <v>#REF!</v>
      </c>
      <c r="S57" s="277"/>
      <c r="T57" s="323" t="e">
        <f>CONCATENATE('3. MATRIZ DE RIESGOS'!#REF!," ",'3. MATRIZ DE RIESGOS'!#REF!," ",'3. MATRIZ DE RIESGOS'!#REF!," ",'3. MATRIZ DE RIESGOS'!#REF!)</f>
        <v>#REF!</v>
      </c>
      <c r="U57" s="310" t="e">
        <f t="shared" si="4"/>
        <v>#REF!</v>
      </c>
      <c r="V57" s="278" t="e">
        <f>'3. MATRIZ DE RIESGOS'!#REF!</f>
        <v>#REF!</v>
      </c>
      <c r="W57" s="278">
        <f>IF('CALIFI DE LOS CONTROL I SEM '!$H$110=Listas!$J$48,'CALIFI DE LOS CONTROL I SEM '!$F$110,0)</f>
        <v>0</v>
      </c>
      <c r="X57" s="324" t="e">
        <f t="shared" si="5"/>
        <v>#REF!</v>
      </c>
      <c r="Y57" s="325" t="e">
        <f>VLOOKUP(X57,'PROBABILIDAD - IMPACTO'!$B$7:$C$11,2,FALSE)</f>
        <v>#REF!</v>
      </c>
      <c r="Z57" s="278" t="e">
        <f>'3. MATRIZ DE RIESGOS'!#REF!</f>
        <v>#REF!</v>
      </c>
      <c r="AA57" s="278">
        <f>IF('CALIFI DE LOS CONTROL I SEM '!$H$110=$AK$48,'CALIFI DE LOS CONTROL I SEM '!$F$110,0)</f>
        <v>0</v>
      </c>
      <c r="AB57" s="326" t="e">
        <f t="shared" si="6"/>
        <v>#REF!</v>
      </c>
      <c r="AC57" s="327" t="e">
        <f>VLOOKUP(AB57,'PROBABILIDAD - IMPACTO'!$B$22:$C$26,2,FALSE)</f>
        <v>#REF!</v>
      </c>
      <c r="AE57" s="328" t="e">
        <f>CONCATENATE('3. MATRIZ DE RIESGOS'!#REF!," ",'3. MATRIZ DE RIESGOS'!#REF!," ",'3. MATRIZ DE RIESGOS'!#REF!," ",'3. MATRIZ DE RIESGOS'!#REF!)</f>
        <v>#REF!</v>
      </c>
      <c r="AF57" s="320" t="e">
        <f t="shared" si="7"/>
        <v>#REF!</v>
      </c>
      <c r="AG57" s="329" t="e">
        <f>'3. MATRIZ DE RIESGOS'!#REF!</f>
        <v>#REF!</v>
      </c>
      <c r="AH57" s="329">
        <f>IF('CALIFI DE LOS CONTROL II SEM '!$H$110=Listas!$J$48,'CALIFI DE LOS CONTROL II SEM '!$F$110,0)</f>
        <v>0</v>
      </c>
      <c r="AI57" s="330" t="e">
        <f t="shared" si="8"/>
        <v>#REF!</v>
      </c>
      <c r="AJ57" s="331" t="e">
        <f>VLOOKUP(AI57,'PROBABILIDAD - IMPACTO'!$B$7:$C$11,2,FALSE)</f>
        <v>#REF!</v>
      </c>
      <c r="AK57" s="329" t="e">
        <f>'3. MATRIZ DE RIESGOS'!#REF!</f>
        <v>#REF!</v>
      </c>
      <c r="AL57" s="329">
        <f>IF('CALIFI DE LOS CONTROL II SEM '!$H$110=$AK$48,'CALIFI DE LOS CONTROL II SEM '!$F$110,0)</f>
        <v>0</v>
      </c>
      <c r="AM57" s="332" t="e">
        <f t="shared" si="9"/>
        <v>#REF!</v>
      </c>
      <c r="AN57" s="333" t="e">
        <f>VLOOKUP(AM57,'PROBABILIDAD - IMPACTO'!$B$22:$C$26,2,FALSE)</f>
        <v>#REF!</v>
      </c>
    </row>
    <row r="58" spans="1:40" ht="31.5" x14ac:dyDescent="0.25">
      <c r="A58" s="277"/>
      <c r="B58" s="277"/>
      <c r="C58" s="277">
        <v>54</v>
      </c>
      <c r="D58" s="277" t="s">
        <v>225</v>
      </c>
      <c r="E58" s="303" t="s">
        <v>699</v>
      </c>
      <c r="F58" s="277"/>
      <c r="G58" s="323" t="e">
        <f>CONCATENATE('3. MATRIZ DE RIESGOS'!#REF!," ",'3. MATRIZ DE RIESGOS'!#REF!," ",'3. MATRIZ DE RIESGOS'!#REF!," ",'3. MATRIZ DE RIESGOS'!#REF!)</f>
        <v>#REF!</v>
      </c>
      <c r="H58" s="310"/>
      <c r="I58" s="310" t="e">
        <f t="shared" si="1"/>
        <v>#REF!</v>
      </c>
      <c r="J58" s="278" t="e">
        <f>'3. MATRIZ DE RIESGOS'!#REF!</f>
        <v>#REF!</v>
      </c>
      <c r="K58" s="278">
        <f>IF('CALIFICACIÓN DE LOS CONTROLES'!J72=Listas!$J$48,'CALIFICACIÓN DE LOS CONTROLES'!H72,0)</f>
        <v>0</v>
      </c>
      <c r="L58" s="324" t="e">
        <f t="shared" si="2"/>
        <v>#REF!</v>
      </c>
      <c r="M58" s="325" t="e">
        <f>VLOOKUP(L58,'PROBABILIDAD - IMPACTO'!$B$7:$C$11,2,FALSE)</f>
        <v>#REF!</v>
      </c>
      <c r="N58" s="278" t="e">
        <f>'3. MATRIZ DE RIESGOS'!#REF!</f>
        <v>#REF!</v>
      </c>
      <c r="O58" s="278">
        <f>IF('CALIFICACIÓN DE LOS CONTROLES'!J72=Listas!$N$48,'CALIFICACIÓN DE LOS CONTROLES'!H72,0)</f>
        <v>0</v>
      </c>
      <c r="P58" s="278"/>
      <c r="Q58" s="326" t="e">
        <f t="shared" si="3"/>
        <v>#REF!</v>
      </c>
      <c r="R58" s="327" t="e">
        <f>VLOOKUP(Q58,'PROBABILIDAD - IMPACTO'!$B$19:$C$26,2,FALSE)</f>
        <v>#REF!</v>
      </c>
      <c r="S58" s="277"/>
      <c r="T58" s="323" t="e">
        <f>CONCATENATE('3. MATRIZ DE RIESGOS'!#REF!," ",'3. MATRIZ DE RIESGOS'!#REF!," ",'3. MATRIZ DE RIESGOS'!#REF!," ",'3. MATRIZ DE RIESGOS'!#REF!)</f>
        <v>#REF!</v>
      </c>
      <c r="U58" s="310" t="e">
        <f t="shared" si="4"/>
        <v>#REF!</v>
      </c>
      <c r="V58" s="278" t="e">
        <f>'3. MATRIZ DE RIESGOS'!#REF!</f>
        <v>#REF!</v>
      </c>
      <c r="W58" s="278">
        <f>IF('CALIFI DE LOS CONTROL I SEM '!$H$122=Listas!$J$48,'CALIFI DE LOS CONTROL I SEM '!$F$122,0)</f>
        <v>0</v>
      </c>
      <c r="X58" s="324" t="e">
        <f t="shared" si="5"/>
        <v>#REF!</v>
      </c>
      <c r="Y58" s="325" t="e">
        <f>VLOOKUP(X58,'PROBABILIDAD - IMPACTO'!$B$7:$C$11,2,FALSE)</f>
        <v>#REF!</v>
      </c>
      <c r="Z58" s="278" t="e">
        <f>'3. MATRIZ DE RIESGOS'!#REF!</f>
        <v>#REF!</v>
      </c>
      <c r="AA58" s="278">
        <f>IF('CALIFI DE LOS CONTROL I SEM '!$H$122=$AK$48,'CALIFI DE LOS CONTROL I SEM '!$F$122,0)</f>
        <v>0</v>
      </c>
      <c r="AB58" s="326" t="e">
        <f t="shared" si="6"/>
        <v>#REF!</v>
      </c>
      <c r="AC58" s="327" t="e">
        <f>VLOOKUP(AB58,'PROBABILIDAD - IMPACTO'!$B$22:$C$26,2,FALSE)</f>
        <v>#REF!</v>
      </c>
      <c r="AE58" s="328" t="e">
        <f>CONCATENATE('3. MATRIZ DE RIESGOS'!#REF!," ",'3. MATRIZ DE RIESGOS'!#REF!," ",'3. MATRIZ DE RIESGOS'!#REF!," ",'3. MATRIZ DE RIESGOS'!#REF!)</f>
        <v>#REF!</v>
      </c>
      <c r="AF58" s="320" t="e">
        <f t="shared" si="7"/>
        <v>#REF!</v>
      </c>
      <c r="AG58" s="329" t="e">
        <f>'3. MATRIZ DE RIESGOS'!#REF!</f>
        <v>#REF!</v>
      </c>
      <c r="AH58" s="329">
        <f>IF('CALIFI DE LOS CONTROL II SEM '!$H$122=Listas!$J$48,'CALIFI DE LOS CONTROL II SEM '!$F$122,0)</f>
        <v>0</v>
      </c>
      <c r="AI58" s="330" t="e">
        <f t="shared" si="8"/>
        <v>#REF!</v>
      </c>
      <c r="AJ58" s="331" t="e">
        <f>VLOOKUP(AI58,'PROBABILIDAD - IMPACTO'!$B$7:$C$11,2,FALSE)</f>
        <v>#REF!</v>
      </c>
      <c r="AK58" s="329" t="e">
        <f>'3. MATRIZ DE RIESGOS'!#REF!</f>
        <v>#REF!</v>
      </c>
      <c r="AL58" s="329">
        <f>IF('CALIFI DE LOS CONTROL II SEM '!$H$122=$AK$48,'CALIFI DE LOS CONTROL II SEM '!$F$122,0)</f>
        <v>0</v>
      </c>
      <c r="AM58" s="332" t="e">
        <f t="shared" si="9"/>
        <v>#REF!</v>
      </c>
      <c r="AN58" s="333" t="e">
        <f>VLOOKUP(AM58,'PROBABILIDAD - IMPACTO'!$B$22:$C$26,2,FALSE)</f>
        <v>#REF!</v>
      </c>
    </row>
    <row r="59" spans="1:40" ht="31.5" x14ac:dyDescent="0.25">
      <c r="A59" s="277"/>
      <c r="B59" s="277" t="s">
        <v>305</v>
      </c>
      <c r="C59" s="277">
        <v>55</v>
      </c>
      <c r="D59" s="277" t="s">
        <v>225</v>
      </c>
      <c r="E59" s="303" t="s">
        <v>700</v>
      </c>
      <c r="F59" s="277"/>
      <c r="G59" s="323" t="e">
        <f>CONCATENATE('3. MATRIZ DE RIESGOS'!#REF!," ",'3. MATRIZ DE RIESGOS'!#REF!," ",'3. MATRIZ DE RIESGOS'!#REF!," ",'3. MATRIZ DE RIESGOS'!#REF!)</f>
        <v>#REF!</v>
      </c>
      <c r="H59" s="310"/>
      <c r="I59" s="310" t="e">
        <f t="shared" si="1"/>
        <v>#REF!</v>
      </c>
      <c r="J59" s="278" t="e">
        <f>'3. MATRIZ DE RIESGOS'!#REF!</f>
        <v>#REF!</v>
      </c>
      <c r="K59" s="278">
        <f>IF('CALIFICACIÓN DE LOS CONTROLES'!J73=Listas!$J$48,'CALIFICACIÓN DE LOS CONTROLES'!H73,0)</f>
        <v>0</v>
      </c>
      <c r="L59" s="324" t="e">
        <f t="shared" si="2"/>
        <v>#REF!</v>
      </c>
      <c r="M59" s="325" t="e">
        <f>VLOOKUP(L59,'PROBABILIDAD - IMPACTO'!$B$7:$C$11,2,FALSE)</f>
        <v>#REF!</v>
      </c>
      <c r="N59" s="278" t="e">
        <f>'3. MATRIZ DE RIESGOS'!#REF!</f>
        <v>#REF!</v>
      </c>
      <c r="O59" s="278">
        <f>IF('CALIFICACIÓN DE LOS CONTROLES'!J73=Listas!$N$48,'CALIFICACIÓN DE LOS CONTROLES'!H73,0)</f>
        <v>0</v>
      </c>
      <c r="P59" s="278"/>
      <c r="Q59" s="326" t="e">
        <f t="shared" si="3"/>
        <v>#REF!</v>
      </c>
      <c r="R59" s="327" t="e">
        <f>VLOOKUP(Q59,'PROBABILIDAD - IMPACTO'!$B$19:$C$26,2,FALSE)</f>
        <v>#REF!</v>
      </c>
      <c r="S59" s="277"/>
      <c r="T59" s="323" t="e">
        <f>CONCATENATE('3. MATRIZ DE RIESGOS'!#REF!," ",'3. MATRIZ DE RIESGOS'!#REF!," ",'3. MATRIZ DE RIESGOS'!#REF!," ",'3. MATRIZ DE RIESGOS'!#REF!)</f>
        <v>#REF!</v>
      </c>
      <c r="U59" s="310" t="e">
        <f t="shared" si="4"/>
        <v>#REF!</v>
      </c>
      <c r="V59" s="278" t="e">
        <f>'3. MATRIZ DE RIESGOS'!#REF!</f>
        <v>#REF!</v>
      </c>
      <c r="W59" s="278">
        <f>IF('CALIFI DE LOS CONTROL I SEM '!$H$134=Listas!$J$48,'CALIFI DE LOS CONTROL I SEM '!$F$134,0)</f>
        <v>0</v>
      </c>
      <c r="X59" s="324" t="e">
        <f t="shared" si="5"/>
        <v>#REF!</v>
      </c>
      <c r="Y59" s="325" t="e">
        <f>VLOOKUP(X59,'PROBABILIDAD - IMPACTO'!$B$7:$C$11,2,FALSE)</f>
        <v>#REF!</v>
      </c>
      <c r="Z59" s="278" t="e">
        <f>'3. MATRIZ DE RIESGOS'!#REF!</f>
        <v>#REF!</v>
      </c>
      <c r="AA59" s="278">
        <f>IF('CALIFI DE LOS CONTROL I SEM '!$H$134=$AK$48,'CALIFI DE LOS CONTROL I SEM '!$F$134,0)</f>
        <v>0</v>
      </c>
      <c r="AB59" s="326" t="e">
        <f t="shared" si="6"/>
        <v>#REF!</v>
      </c>
      <c r="AC59" s="327" t="e">
        <f>VLOOKUP(AB59,'PROBABILIDAD - IMPACTO'!$B$22:$C$26,2,FALSE)</f>
        <v>#REF!</v>
      </c>
      <c r="AE59" s="328" t="e">
        <f>CONCATENATE('3. MATRIZ DE RIESGOS'!#REF!," ",'3. MATRIZ DE RIESGOS'!#REF!," ",'3. MATRIZ DE RIESGOS'!#REF!," ",'3. MATRIZ DE RIESGOS'!#REF!)</f>
        <v>#REF!</v>
      </c>
      <c r="AF59" s="320" t="e">
        <f t="shared" si="7"/>
        <v>#REF!</v>
      </c>
      <c r="AG59" s="329" t="e">
        <f>'3. MATRIZ DE RIESGOS'!#REF!</f>
        <v>#REF!</v>
      </c>
      <c r="AH59" s="329">
        <f>IF('CALIFI DE LOS CONTROL II SEM '!$H$134=Listas!$J$48,'CALIFI DE LOS CONTROL II SEM '!$F$134,0)</f>
        <v>0</v>
      </c>
      <c r="AI59" s="330" t="e">
        <f t="shared" si="8"/>
        <v>#REF!</v>
      </c>
      <c r="AJ59" s="331" t="e">
        <f>VLOOKUP(AI59,'PROBABILIDAD - IMPACTO'!$B$7:$C$11,2,FALSE)</f>
        <v>#REF!</v>
      </c>
      <c r="AK59" s="329" t="e">
        <f>'3. MATRIZ DE RIESGOS'!#REF!</f>
        <v>#REF!</v>
      </c>
      <c r="AL59" s="329">
        <f>IF('CALIFI DE LOS CONTROL II SEM '!$H$134=$AK$48,'CALIFI DE LOS CONTROL II SEM '!$F$134,0)</f>
        <v>0</v>
      </c>
      <c r="AM59" s="332" t="e">
        <f t="shared" si="9"/>
        <v>#REF!</v>
      </c>
      <c r="AN59" s="333" t="e">
        <f>VLOOKUP(AM59,'PROBABILIDAD - IMPACTO'!$B$22:$C$26,2,FALSE)</f>
        <v>#REF!</v>
      </c>
    </row>
    <row r="60" spans="1:40" ht="32.25" customHeight="1" x14ac:dyDescent="0.25">
      <c r="A60" s="277" t="s">
        <v>273</v>
      </c>
      <c r="B60" s="303" t="s">
        <v>608</v>
      </c>
      <c r="C60" s="277">
        <v>56</v>
      </c>
      <c r="D60" s="277" t="s">
        <v>225</v>
      </c>
      <c r="E60" s="303" t="s">
        <v>701</v>
      </c>
      <c r="F60" s="277"/>
      <c r="G60" s="323" t="e">
        <f>CONCATENATE('3. MATRIZ DE RIESGOS'!#REF!," ",'3. MATRIZ DE RIESGOS'!#REF!," ",'3. MATRIZ DE RIESGOS'!#REF!," ",'3. MATRIZ DE RIESGOS'!#REF!)</f>
        <v>#REF!</v>
      </c>
      <c r="H60" s="310"/>
      <c r="I60" s="310" t="e">
        <f t="shared" si="1"/>
        <v>#REF!</v>
      </c>
      <c r="J60" s="278" t="e">
        <f>'3. MATRIZ DE RIESGOS'!#REF!</f>
        <v>#REF!</v>
      </c>
      <c r="K60" s="278">
        <f>IF('CALIFICACIÓN DE LOS CONTROLES'!J74=Listas!$J$48,'CALIFICACIÓN DE LOS CONTROLES'!H74,0)</f>
        <v>0</v>
      </c>
      <c r="L60" s="324" t="e">
        <f t="shared" si="2"/>
        <v>#REF!</v>
      </c>
      <c r="M60" s="325" t="e">
        <f>VLOOKUP(L60,'PROBABILIDAD - IMPACTO'!$B$7:$C$11,2,FALSE)</f>
        <v>#REF!</v>
      </c>
      <c r="N60" s="278" t="e">
        <f>'3. MATRIZ DE RIESGOS'!#REF!</f>
        <v>#REF!</v>
      </c>
      <c r="O60" s="278">
        <f>IF('CALIFICACIÓN DE LOS CONTROLES'!J74=Listas!$N$48,'CALIFICACIÓN DE LOS CONTROLES'!H74,0)</f>
        <v>0</v>
      </c>
      <c r="P60" s="278"/>
      <c r="Q60" s="326" t="e">
        <f t="shared" si="3"/>
        <v>#REF!</v>
      </c>
      <c r="R60" s="327" t="e">
        <f>VLOOKUP(Q60,'PROBABILIDAD - IMPACTO'!$B$19:$C$26,2,FALSE)</f>
        <v>#REF!</v>
      </c>
      <c r="S60" s="277"/>
      <c r="T60" s="323" t="e">
        <f>CONCATENATE('3. MATRIZ DE RIESGOS'!#REF!," ",'3. MATRIZ DE RIESGOS'!#REF!," ",'3. MATRIZ DE RIESGOS'!#REF!," ",'3. MATRIZ DE RIESGOS'!#REF!)</f>
        <v>#REF!</v>
      </c>
      <c r="U60" s="310" t="e">
        <f t="shared" si="4"/>
        <v>#REF!</v>
      </c>
      <c r="V60" s="278" t="e">
        <f>'3. MATRIZ DE RIESGOS'!#REF!</f>
        <v>#REF!</v>
      </c>
      <c r="W60" s="278">
        <f>IF('CALIFI DE LOS CONTROL I SEM '!$H$146=Listas!$J$48,'CALIFI DE LOS CONTROL I SEM '!$F$146,0)</f>
        <v>0</v>
      </c>
      <c r="X60" s="324" t="e">
        <f t="shared" si="5"/>
        <v>#REF!</v>
      </c>
      <c r="Y60" s="325" t="e">
        <f>VLOOKUP(X60,'PROBABILIDAD - IMPACTO'!$B$7:$C$11,2,FALSE)</f>
        <v>#REF!</v>
      </c>
      <c r="Z60" s="278" t="e">
        <f>'3. MATRIZ DE RIESGOS'!#REF!</f>
        <v>#REF!</v>
      </c>
      <c r="AA60" s="278">
        <f>IF('CALIFI DE LOS CONTROL I SEM '!$H$146=$AK$48,'CALIFI DE LOS CONTROL I SEM '!$F$146,0)</f>
        <v>0</v>
      </c>
      <c r="AB60" s="326" t="e">
        <f t="shared" si="6"/>
        <v>#REF!</v>
      </c>
      <c r="AC60" s="327" t="e">
        <f>VLOOKUP(AB60,'PROBABILIDAD - IMPACTO'!$B$22:$C$26,2,FALSE)</f>
        <v>#REF!</v>
      </c>
      <c r="AE60" s="328" t="e">
        <f>CONCATENATE('3. MATRIZ DE RIESGOS'!#REF!," ",'3. MATRIZ DE RIESGOS'!#REF!," ",'3. MATRIZ DE RIESGOS'!#REF!," ",'3. MATRIZ DE RIESGOS'!#REF!)</f>
        <v>#REF!</v>
      </c>
      <c r="AF60" s="320" t="e">
        <f t="shared" si="7"/>
        <v>#REF!</v>
      </c>
      <c r="AG60" s="329" t="e">
        <f>'3. MATRIZ DE RIESGOS'!#REF!</f>
        <v>#REF!</v>
      </c>
      <c r="AH60" s="329">
        <f>IF('CALIFI DE LOS CONTROL II SEM '!$H$146=Listas!$J$48,'CALIFI DE LOS CONTROL II SEM '!$F$146,0)</f>
        <v>0</v>
      </c>
      <c r="AI60" s="330" t="e">
        <f t="shared" si="8"/>
        <v>#REF!</v>
      </c>
      <c r="AJ60" s="331" t="e">
        <f>VLOOKUP(AI60,'PROBABILIDAD - IMPACTO'!$B$7:$C$11,2,FALSE)</f>
        <v>#REF!</v>
      </c>
      <c r="AK60" s="329" t="e">
        <f>'3. MATRIZ DE RIESGOS'!#REF!</f>
        <v>#REF!</v>
      </c>
      <c r="AL60" s="329">
        <f>IF('CALIFI DE LOS CONTROL II SEM '!$H$146=$AK$48,'CALIFI DE LOS CONTROL II SEM '!$F$146,0)</f>
        <v>0</v>
      </c>
      <c r="AM60" s="332" t="e">
        <f t="shared" si="9"/>
        <v>#REF!</v>
      </c>
      <c r="AN60" s="333" t="e">
        <f>VLOOKUP(AM60,'PROBABILIDAD - IMPACTO'!$B$22:$C$26,2,FALSE)</f>
        <v>#REF!</v>
      </c>
    </row>
    <row r="61" spans="1:40" ht="32.25" customHeight="1" x14ac:dyDescent="0.25">
      <c r="A61" s="277" t="s">
        <v>278</v>
      </c>
      <c r="B61" s="303" t="s">
        <v>613</v>
      </c>
      <c r="C61" s="277">
        <v>57</v>
      </c>
      <c r="D61" s="277" t="s">
        <v>225</v>
      </c>
      <c r="E61" s="303" t="s">
        <v>702</v>
      </c>
      <c r="F61" s="277"/>
      <c r="G61" s="323" t="e">
        <f>CONCATENATE('3. MATRIZ DE RIESGOS'!#REF!," ",'3. MATRIZ DE RIESGOS'!#REF!," ",'3. MATRIZ DE RIESGOS'!#REF!," ",'3. MATRIZ DE RIESGOS'!#REF!)</f>
        <v>#REF!</v>
      </c>
      <c r="H61" s="310"/>
      <c r="I61" s="310" t="e">
        <f t="shared" si="1"/>
        <v>#REF!</v>
      </c>
      <c r="J61" s="278" t="e">
        <f>'3. MATRIZ DE RIESGOS'!#REF!</f>
        <v>#REF!</v>
      </c>
      <c r="K61" s="278">
        <f>IF('CALIFICACIÓN DE LOS CONTROLES'!J75=Listas!$J$48,'CALIFICACIÓN DE LOS CONTROLES'!H75,0)</f>
        <v>0</v>
      </c>
      <c r="L61" s="324" t="e">
        <f t="shared" si="2"/>
        <v>#REF!</v>
      </c>
      <c r="M61" s="325" t="e">
        <f>VLOOKUP(L61,'PROBABILIDAD - IMPACTO'!$B$7:$C$11,2,FALSE)</f>
        <v>#REF!</v>
      </c>
      <c r="N61" s="278" t="e">
        <f>'3. MATRIZ DE RIESGOS'!#REF!</f>
        <v>#REF!</v>
      </c>
      <c r="O61" s="278">
        <f>IF('CALIFICACIÓN DE LOS CONTROLES'!J75=Listas!$N$48,'CALIFICACIÓN DE LOS CONTROLES'!H75,0)</f>
        <v>0</v>
      </c>
      <c r="P61" s="278"/>
      <c r="Q61" s="326" t="e">
        <f t="shared" si="3"/>
        <v>#REF!</v>
      </c>
      <c r="R61" s="327" t="e">
        <f>VLOOKUP(Q61,'PROBABILIDAD - IMPACTO'!$B$19:$C$26,2,FALSE)</f>
        <v>#REF!</v>
      </c>
      <c r="S61" s="277"/>
      <c r="T61" s="323" t="e">
        <f>CONCATENATE('3. MATRIZ DE RIESGOS'!#REF!," ",'3. MATRIZ DE RIESGOS'!#REF!," ",'3. MATRIZ DE RIESGOS'!#REF!," ",'3. MATRIZ DE RIESGOS'!#REF!)</f>
        <v>#REF!</v>
      </c>
      <c r="U61" s="310" t="e">
        <f t="shared" si="4"/>
        <v>#REF!</v>
      </c>
      <c r="V61" s="278" t="e">
        <f>'3. MATRIZ DE RIESGOS'!#REF!</f>
        <v>#REF!</v>
      </c>
      <c r="W61" s="278">
        <f>IF('CALIFI DE LOS CONTROL I SEM '!$H$158=Listas!$J$48,'CALIFI DE LOS CONTROL I SEM '!$F$158,0)</f>
        <v>0</v>
      </c>
      <c r="X61" s="324" t="e">
        <f t="shared" si="5"/>
        <v>#REF!</v>
      </c>
      <c r="Y61" s="325" t="e">
        <f>VLOOKUP(X61,'PROBABILIDAD - IMPACTO'!$B$7:$C$11,2,FALSE)</f>
        <v>#REF!</v>
      </c>
      <c r="Z61" s="278" t="e">
        <f>'3. MATRIZ DE RIESGOS'!#REF!</f>
        <v>#REF!</v>
      </c>
      <c r="AA61" s="278">
        <f>IF('CALIFI DE LOS CONTROL I SEM '!$H$158=$AK$48,'CALIFI DE LOS CONTROL I SEM '!$F$158,0)</f>
        <v>0</v>
      </c>
      <c r="AB61" s="326" t="e">
        <f t="shared" si="6"/>
        <v>#REF!</v>
      </c>
      <c r="AC61" s="327" t="e">
        <f>VLOOKUP(AB61,'PROBABILIDAD - IMPACTO'!$B$22:$C$26,2,FALSE)</f>
        <v>#REF!</v>
      </c>
      <c r="AE61" s="328" t="e">
        <f>CONCATENATE('3. MATRIZ DE RIESGOS'!#REF!," ",'3. MATRIZ DE RIESGOS'!#REF!," ",'3. MATRIZ DE RIESGOS'!#REF!," ",'3. MATRIZ DE RIESGOS'!#REF!)</f>
        <v>#REF!</v>
      </c>
      <c r="AF61" s="320" t="e">
        <f t="shared" si="7"/>
        <v>#REF!</v>
      </c>
      <c r="AG61" s="329" t="e">
        <f>'3. MATRIZ DE RIESGOS'!#REF!</f>
        <v>#REF!</v>
      </c>
      <c r="AH61" s="329">
        <f>IF('CALIFI DE LOS CONTROL II SEM '!$H$158=Listas!$J$48,'CALIFI DE LOS CONTROL II SEM '!$F$158,0)</f>
        <v>0</v>
      </c>
      <c r="AI61" s="330" t="e">
        <f t="shared" si="8"/>
        <v>#REF!</v>
      </c>
      <c r="AJ61" s="331" t="e">
        <f>VLOOKUP(AI61,'PROBABILIDAD - IMPACTO'!$B$7:$C$11,2,FALSE)</f>
        <v>#REF!</v>
      </c>
      <c r="AK61" s="329" t="e">
        <f>'3. MATRIZ DE RIESGOS'!#REF!</f>
        <v>#REF!</v>
      </c>
      <c r="AL61" s="329">
        <f>IF('CALIFI DE LOS CONTROL II SEM '!$H$158=$AK$48,'CALIFI DE LOS CONTROL II SEM '!$F$158,0)</f>
        <v>0</v>
      </c>
      <c r="AM61" s="332" t="e">
        <f t="shared" si="9"/>
        <v>#REF!</v>
      </c>
      <c r="AN61" s="333" t="e">
        <f>VLOOKUP(AM61,'PROBABILIDAD - IMPACTO'!$B$22:$C$26,2,FALSE)</f>
        <v>#REF!</v>
      </c>
    </row>
    <row r="62" spans="1:40" ht="32.25" customHeight="1" x14ac:dyDescent="0.25">
      <c r="A62" s="277" t="s">
        <v>275</v>
      </c>
      <c r="B62" s="303" t="s">
        <v>610</v>
      </c>
      <c r="C62" s="277">
        <v>58</v>
      </c>
      <c r="D62" s="277" t="s">
        <v>225</v>
      </c>
      <c r="E62" s="303" t="s">
        <v>703</v>
      </c>
      <c r="F62" s="277"/>
      <c r="G62" s="323" t="e">
        <f>CONCATENATE('3. MATRIZ DE RIESGOS'!#REF!," ",'3. MATRIZ DE RIESGOS'!#REF!," ",'3. MATRIZ DE RIESGOS'!#REF!," ",'3. MATRIZ DE RIESGOS'!#REF!)</f>
        <v>#REF!</v>
      </c>
      <c r="H62" s="310"/>
      <c r="I62" s="310" t="e">
        <f t="shared" si="1"/>
        <v>#REF!</v>
      </c>
      <c r="J62" s="278" t="e">
        <f>'3. MATRIZ DE RIESGOS'!#REF!</f>
        <v>#REF!</v>
      </c>
      <c r="K62" s="278">
        <f>IF('CALIFICACIÓN DE LOS CONTROLES'!J76=Listas!$J$48,'CALIFICACIÓN DE LOS CONTROLES'!H76,0)</f>
        <v>0</v>
      </c>
      <c r="L62" s="324" t="e">
        <f t="shared" si="2"/>
        <v>#REF!</v>
      </c>
      <c r="M62" s="325" t="e">
        <f>VLOOKUP(L62,'PROBABILIDAD - IMPACTO'!$B$7:$C$11,2,FALSE)</f>
        <v>#REF!</v>
      </c>
      <c r="N62" s="278" t="e">
        <f>'3. MATRIZ DE RIESGOS'!#REF!</f>
        <v>#REF!</v>
      </c>
      <c r="O62" s="278">
        <f>IF('CALIFICACIÓN DE LOS CONTROLES'!J76=Listas!$N$48,'CALIFICACIÓN DE LOS CONTROLES'!H76,0)</f>
        <v>0</v>
      </c>
      <c r="P62" s="278"/>
      <c r="Q62" s="326" t="e">
        <f t="shared" si="3"/>
        <v>#REF!</v>
      </c>
      <c r="R62" s="327" t="e">
        <f>VLOOKUP(Q62,'PROBABILIDAD - IMPACTO'!$B$19:$C$26,2,FALSE)</f>
        <v>#REF!</v>
      </c>
      <c r="S62" s="277"/>
      <c r="T62" s="323" t="e">
        <f>CONCATENATE('3. MATRIZ DE RIESGOS'!#REF!," ",'3. MATRIZ DE RIESGOS'!#REF!," ",'3. MATRIZ DE RIESGOS'!#REF!," ",'3. MATRIZ DE RIESGOS'!#REF!)</f>
        <v>#REF!</v>
      </c>
      <c r="U62" s="310" t="e">
        <f t="shared" si="4"/>
        <v>#REF!</v>
      </c>
      <c r="V62" s="278" t="e">
        <f>'3. MATRIZ DE RIESGOS'!#REF!</f>
        <v>#REF!</v>
      </c>
      <c r="W62" s="278">
        <f>IF('CALIFI DE LOS CONTROL I SEM '!$H$170=Listas!$J$48,'CALIFI DE LOS CONTROL I SEM '!$F$170,0)</f>
        <v>0</v>
      </c>
      <c r="X62" s="324" t="e">
        <f t="shared" si="5"/>
        <v>#REF!</v>
      </c>
      <c r="Y62" s="325" t="e">
        <f>VLOOKUP(X62,'PROBABILIDAD - IMPACTO'!$B$7:$C$11,2,FALSE)</f>
        <v>#REF!</v>
      </c>
      <c r="Z62" s="278" t="e">
        <f>'3. MATRIZ DE RIESGOS'!#REF!</f>
        <v>#REF!</v>
      </c>
      <c r="AA62" s="278">
        <f>IF('CALIFI DE LOS CONTROL I SEM '!$H$170=$AK$48,'CALIFI DE LOS CONTROL I SEM '!$F$170,0)</f>
        <v>0</v>
      </c>
      <c r="AB62" s="326" t="e">
        <f t="shared" si="6"/>
        <v>#REF!</v>
      </c>
      <c r="AC62" s="327" t="e">
        <f>VLOOKUP(AB62,'PROBABILIDAD - IMPACTO'!$B$22:$C$26,2,FALSE)</f>
        <v>#REF!</v>
      </c>
      <c r="AE62" s="328" t="e">
        <f>CONCATENATE('3. MATRIZ DE RIESGOS'!#REF!," ",'3. MATRIZ DE RIESGOS'!#REF!," ",'3. MATRIZ DE RIESGOS'!#REF!," ",'3. MATRIZ DE RIESGOS'!#REF!)</f>
        <v>#REF!</v>
      </c>
      <c r="AF62" s="320" t="e">
        <f t="shared" si="7"/>
        <v>#REF!</v>
      </c>
      <c r="AG62" s="329" t="e">
        <f>'3. MATRIZ DE RIESGOS'!#REF!</f>
        <v>#REF!</v>
      </c>
      <c r="AH62" s="329">
        <f>IF('CALIFI DE LOS CONTROL II SEM '!$H$170=Listas!$J$48,'CALIFI DE LOS CONTROL II SEM '!$F$170,0)</f>
        <v>0</v>
      </c>
      <c r="AI62" s="330" t="e">
        <f t="shared" si="8"/>
        <v>#REF!</v>
      </c>
      <c r="AJ62" s="331" t="e">
        <f>VLOOKUP(AI62,'PROBABILIDAD - IMPACTO'!$B$7:$C$11,2,FALSE)</f>
        <v>#REF!</v>
      </c>
      <c r="AK62" s="329" t="e">
        <f>'3. MATRIZ DE RIESGOS'!#REF!</f>
        <v>#REF!</v>
      </c>
      <c r="AL62" s="329">
        <f>IF('CALIFI DE LOS CONTROL II SEM '!$H$170=$AK$48,'CALIFI DE LOS CONTROL II SEM '!$F$170,0)</f>
        <v>0</v>
      </c>
      <c r="AM62" s="332" t="e">
        <f t="shared" si="9"/>
        <v>#REF!</v>
      </c>
      <c r="AN62" s="333" t="e">
        <f>VLOOKUP(AM62,'PROBABILIDAD - IMPACTO'!$B$22:$C$26,2,FALSE)</f>
        <v>#REF!</v>
      </c>
    </row>
    <row r="63" spans="1:40" ht="32.25" customHeight="1" x14ac:dyDescent="0.25">
      <c r="A63" s="277" t="s">
        <v>285</v>
      </c>
      <c r="B63" s="303" t="s">
        <v>625</v>
      </c>
      <c r="C63" s="277">
        <v>59</v>
      </c>
      <c r="D63" s="277" t="s">
        <v>225</v>
      </c>
      <c r="E63" s="303"/>
      <c r="F63" s="277"/>
      <c r="G63" s="323" t="e">
        <f>CONCATENATE('3. MATRIZ DE RIESGOS'!#REF!," ",'3. MATRIZ DE RIESGOS'!#REF!," ",'3. MATRIZ DE RIESGOS'!#REF!," ",'3. MATRIZ DE RIESGOS'!#REF!)</f>
        <v>#REF!</v>
      </c>
      <c r="H63" s="310"/>
      <c r="I63" s="310" t="e">
        <f t="shared" si="1"/>
        <v>#REF!</v>
      </c>
      <c r="J63" s="278" t="e">
        <f>'3. MATRIZ DE RIESGOS'!#REF!</f>
        <v>#REF!</v>
      </c>
      <c r="K63" s="278">
        <f>IF('CALIFICACIÓN DE LOS CONTROLES'!J77=Listas!$J$48,'CALIFICACIÓN DE LOS CONTROLES'!H77,0)</f>
        <v>0</v>
      </c>
      <c r="L63" s="324" t="e">
        <f t="shared" si="2"/>
        <v>#REF!</v>
      </c>
      <c r="M63" s="325" t="e">
        <f>VLOOKUP(L63,'PROBABILIDAD - IMPACTO'!$B$7:$C$11,2,FALSE)</f>
        <v>#REF!</v>
      </c>
      <c r="N63" s="278" t="e">
        <f>'3. MATRIZ DE RIESGOS'!#REF!</f>
        <v>#REF!</v>
      </c>
      <c r="O63" s="278">
        <f>IF('CALIFICACIÓN DE LOS CONTROLES'!J77=Listas!$N$48,'CALIFICACIÓN DE LOS CONTROLES'!H77,0)</f>
        <v>0</v>
      </c>
      <c r="P63" s="278"/>
      <c r="Q63" s="326" t="e">
        <f t="shared" si="3"/>
        <v>#REF!</v>
      </c>
      <c r="R63" s="327" t="e">
        <f>VLOOKUP(Q63,'PROBABILIDAD - IMPACTO'!$B$19:$C$26,2,FALSE)</f>
        <v>#REF!</v>
      </c>
      <c r="S63" s="277"/>
      <c r="T63" s="323" t="e">
        <f>CONCATENATE('3. MATRIZ DE RIESGOS'!#REF!," ",'3. MATRIZ DE RIESGOS'!#REF!," ",'3. MATRIZ DE RIESGOS'!#REF!," ",'3. MATRIZ DE RIESGOS'!#REF!)</f>
        <v>#REF!</v>
      </c>
      <c r="U63" s="310" t="e">
        <f t="shared" si="4"/>
        <v>#REF!</v>
      </c>
      <c r="V63" s="278" t="e">
        <f>'3. MATRIZ DE RIESGOS'!#REF!</f>
        <v>#REF!</v>
      </c>
      <c r="W63" s="278">
        <f>IF('CALIFI DE LOS CONTROL I SEM '!$H$182=Listas!$J$48,'CALIFI DE LOS CONTROL I SEM '!$F$182,0)</f>
        <v>0</v>
      </c>
      <c r="X63" s="324" t="e">
        <f t="shared" si="5"/>
        <v>#REF!</v>
      </c>
      <c r="Y63" s="325" t="e">
        <f>VLOOKUP(X63,'PROBABILIDAD - IMPACTO'!$B$7:$C$11,2,FALSE)</f>
        <v>#REF!</v>
      </c>
      <c r="Z63" s="278" t="e">
        <f>'3. MATRIZ DE RIESGOS'!#REF!</f>
        <v>#REF!</v>
      </c>
      <c r="AA63" s="278">
        <f>IF('CALIFI DE LOS CONTROL I SEM '!$H$182=$AK$48,'CALIFI DE LOS CONTROL I SEM '!$F$182,0)</f>
        <v>0</v>
      </c>
      <c r="AB63" s="334" t="e">
        <f t="shared" si="6"/>
        <v>#REF!</v>
      </c>
      <c r="AC63" s="335" t="e">
        <f>VLOOKUP(AB63,'PROBABILIDAD - IMPACTO'!$B$22:$C$26,2,FALSE)</f>
        <v>#REF!</v>
      </c>
      <c r="AE63" s="328" t="e">
        <f>CONCATENATE('3. MATRIZ DE RIESGOS'!#REF!," ",'3. MATRIZ DE RIESGOS'!#REF!," ",'3. MATRIZ DE RIESGOS'!#REF!," ",'3. MATRIZ DE RIESGOS'!#REF!)</f>
        <v>#REF!</v>
      </c>
      <c r="AF63" s="320" t="e">
        <f t="shared" si="7"/>
        <v>#REF!</v>
      </c>
      <c r="AG63" s="329" t="e">
        <f>'3. MATRIZ DE RIESGOS'!#REF!</f>
        <v>#REF!</v>
      </c>
      <c r="AH63" s="329">
        <f>IF('CALIFI DE LOS CONTROL II SEM '!$H$182=Listas!$J$48,'CALIFI DE LOS CONTROL II SEM '!$F$182,0)</f>
        <v>0</v>
      </c>
      <c r="AI63" s="330" t="e">
        <f t="shared" si="8"/>
        <v>#REF!</v>
      </c>
      <c r="AJ63" s="331" t="e">
        <f>VLOOKUP(AI63,'PROBABILIDAD - IMPACTO'!$B$7:$C$11,2,FALSE)</f>
        <v>#REF!</v>
      </c>
      <c r="AK63" s="329" t="e">
        <f>'3. MATRIZ DE RIESGOS'!#REF!</f>
        <v>#REF!</v>
      </c>
      <c r="AL63" s="329">
        <f>IF('CALIFI DE LOS CONTROL II SEM '!$H$182=$AK$48,'CALIFI DE LOS CONTROL II SEM '!$F$182,0)</f>
        <v>0</v>
      </c>
      <c r="AM63" s="336" t="e">
        <f t="shared" si="9"/>
        <v>#REF!</v>
      </c>
      <c r="AN63" s="337" t="e">
        <f>VLOOKUP(AM63,'PROBABILIDAD - IMPACTO'!$B$22:$C$26,2,FALSE)</f>
        <v>#REF!</v>
      </c>
    </row>
    <row r="64" spans="1:40" ht="32.25" customHeight="1" thickBot="1" x14ac:dyDescent="0.3">
      <c r="A64" s="277" t="s">
        <v>277</v>
      </c>
      <c r="B64" s="303" t="s">
        <v>612</v>
      </c>
      <c r="C64" s="277">
        <v>60</v>
      </c>
      <c r="D64" s="277" t="s">
        <v>225</v>
      </c>
      <c r="E64" s="277"/>
      <c r="F64" s="277"/>
      <c r="G64" s="338" t="e">
        <f>CONCATENATE('3. MATRIZ DE RIESGOS'!#REF!,'3. MATRIZ DE RIESGOS'!#REF!)</f>
        <v>#REF!</v>
      </c>
      <c r="H64" s="310"/>
      <c r="I64" s="277" t="str">
        <f t="shared" ref="I64:I67" si="10">CONCATENATE(L64," ",M64," ",Q64," ",R64)</f>
        <v xml:space="preserve">   </v>
      </c>
      <c r="J64" s="277"/>
      <c r="K64" s="277"/>
      <c r="L64" s="277"/>
      <c r="M64" s="277"/>
      <c r="N64" s="277"/>
      <c r="O64" s="277"/>
      <c r="P64" s="277"/>
      <c r="Q64" s="277"/>
      <c r="R64" s="277"/>
      <c r="S64" s="277"/>
      <c r="T64" s="339"/>
      <c r="U64" s="340"/>
      <c r="V64" s="340"/>
      <c r="W64" s="340"/>
      <c r="X64" s="340"/>
      <c r="Y64" s="340"/>
      <c r="Z64" s="340"/>
      <c r="AA64" s="340"/>
      <c r="AB64" s="340"/>
      <c r="AC64" s="341"/>
      <c r="AE64" s="342"/>
      <c r="AF64" s="343"/>
      <c r="AG64" s="343"/>
      <c r="AH64" s="343"/>
      <c r="AI64" s="343"/>
      <c r="AJ64" s="343"/>
      <c r="AK64" s="343"/>
      <c r="AL64" s="343"/>
      <c r="AM64" s="343"/>
      <c r="AN64" s="344"/>
    </row>
    <row r="65" spans="1:29" ht="32.25" customHeight="1" x14ac:dyDescent="0.25">
      <c r="A65" s="277" t="s">
        <v>279</v>
      </c>
      <c r="B65" s="303" t="s">
        <v>614</v>
      </c>
      <c r="C65" s="277">
        <v>61</v>
      </c>
      <c r="D65" s="277" t="s">
        <v>225</v>
      </c>
      <c r="E65" s="277"/>
      <c r="F65" s="277"/>
      <c r="G65" s="284"/>
      <c r="H65" s="310"/>
      <c r="I65" s="277" t="str">
        <f t="shared" si="10"/>
        <v xml:space="preserve">   </v>
      </c>
      <c r="J65" s="277"/>
      <c r="K65" s="277"/>
      <c r="L65" s="277"/>
      <c r="M65" s="277"/>
      <c r="N65" s="277"/>
      <c r="O65" s="277"/>
      <c r="P65" s="277"/>
      <c r="Q65" s="277"/>
      <c r="R65" s="277"/>
      <c r="S65" s="277"/>
      <c r="T65" s="277"/>
      <c r="U65" s="277"/>
      <c r="V65" s="277"/>
      <c r="W65" s="277"/>
      <c r="X65" s="277"/>
      <c r="Y65" s="277"/>
      <c r="Z65" s="277"/>
      <c r="AA65" s="277"/>
      <c r="AB65" s="277"/>
      <c r="AC65" s="277"/>
    </row>
    <row r="66" spans="1:29" ht="32.25" customHeight="1" x14ac:dyDescent="0.25">
      <c r="A66" s="277" t="s">
        <v>280</v>
      </c>
      <c r="B66" s="303" t="s">
        <v>616</v>
      </c>
      <c r="C66" s="277">
        <v>62</v>
      </c>
      <c r="D66" s="277" t="s">
        <v>225</v>
      </c>
      <c r="E66" s="277"/>
      <c r="F66" s="277"/>
      <c r="G66" s="284" t="e">
        <f>CONCATENATE('3. MATRIZ DE RIESGOS'!#REF!,'3. MATRIZ DE RIESGOS'!#REF!)</f>
        <v>#REF!</v>
      </c>
      <c r="H66" s="310"/>
      <c r="I66" s="277" t="str">
        <f t="shared" si="10"/>
        <v xml:space="preserve">   </v>
      </c>
      <c r="J66" s="277"/>
      <c r="K66" s="277"/>
      <c r="L66" s="277"/>
      <c r="M66" s="277"/>
      <c r="N66" s="277"/>
      <c r="O66" s="277"/>
      <c r="P66" s="277"/>
      <c r="Q66" s="277"/>
      <c r="R66" s="277"/>
      <c r="S66" s="277"/>
      <c r="T66" s="277"/>
      <c r="U66" s="277"/>
      <c r="V66" s="277"/>
      <c r="W66" s="277"/>
      <c r="X66" s="277"/>
      <c r="Y66" s="277"/>
      <c r="Z66" s="277"/>
      <c r="AA66" s="277"/>
      <c r="AB66" s="277"/>
      <c r="AC66" s="277"/>
    </row>
    <row r="67" spans="1:29" ht="32.25" customHeight="1" x14ac:dyDescent="0.25">
      <c r="A67" s="277" t="s">
        <v>281</v>
      </c>
      <c r="B67" s="303" t="s">
        <v>617</v>
      </c>
      <c r="C67" s="277">
        <v>63</v>
      </c>
      <c r="D67" s="277" t="s">
        <v>225</v>
      </c>
      <c r="E67" s="277"/>
      <c r="F67" s="277"/>
      <c r="G67" s="284" t="e">
        <f>CONCATENATE('3. MATRIZ DE RIESGOS'!#REF!,'3. MATRIZ DE RIESGOS'!#REF!)</f>
        <v>#REF!</v>
      </c>
      <c r="H67" s="310"/>
      <c r="I67" s="277" t="str">
        <f t="shared" si="10"/>
        <v xml:space="preserve">   </v>
      </c>
      <c r="J67" s="277"/>
      <c r="K67" s="277"/>
      <c r="L67" s="277"/>
      <c r="M67" s="277"/>
      <c r="N67" s="277"/>
      <c r="O67" s="277"/>
      <c r="P67" s="277"/>
      <c r="Q67" s="277"/>
      <c r="R67" s="277"/>
      <c r="S67" s="277"/>
      <c r="T67" s="277"/>
      <c r="U67" s="277"/>
      <c r="V67" s="277"/>
      <c r="W67" s="277"/>
      <c r="X67" s="277"/>
      <c r="Y67" s="277"/>
      <c r="Z67" s="277"/>
      <c r="AA67" s="277"/>
      <c r="AB67" s="277"/>
      <c r="AC67" s="277"/>
    </row>
    <row r="68" spans="1:29" ht="32.25" customHeight="1" x14ac:dyDescent="0.25">
      <c r="A68" s="277" t="s">
        <v>290</v>
      </c>
      <c r="B68" s="303" t="s">
        <v>615</v>
      </c>
      <c r="C68" s="277">
        <v>64</v>
      </c>
      <c r="D68" s="277" t="s">
        <v>225</v>
      </c>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row>
    <row r="69" spans="1:29" ht="32.25" customHeight="1" x14ac:dyDescent="0.25">
      <c r="A69" s="277" t="s">
        <v>289</v>
      </c>
      <c r="B69" s="303" t="s">
        <v>624</v>
      </c>
      <c r="C69" s="277">
        <v>65</v>
      </c>
      <c r="D69" s="277" t="s">
        <v>225</v>
      </c>
      <c r="E69" s="277"/>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row>
    <row r="70" spans="1:29" ht="32.25" customHeight="1" x14ac:dyDescent="0.25">
      <c r="A70" s="277" t="s">
        <v>282</v>
      </c>
      <c r="B70" s="303" t="s">
        <v>618</v>
      </c>
      <c r="C70" s="277">
        <v>66</v>
      </c>
      <c r="D70" s="277" t="s">
        <v>225</v>
      </c>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row>
    <row r="71" spans="1:29" ht="32.25" customHeight="1" x14ac:dyDescent="0.25">
      <c r="A71" s="277" t="s">
        <v>276</v>
      </c>
      <c r="B71" s="303" t="s">
        <v>609</v>
      </c>
      <c r="C71" s="277">
        <v>67</v>
      </c>
      <c r="D71" s="277" t="s">
        <v>225</v>
      </c>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row>
    <row r="72" spans="1:29" ht="32.25" customHeight="1" x14ac:dyDescent="0.25">
      <c r="A72" s="277" t="s">
        <v>286</v>
      </c>
      <c r="B72" s="303" t="s">
        <v>621</v>
      </c>
      <c r="C72" s="277">
        <v>68</v>
      </c>
      <c r="D72" s="277" t="s">
        <v>225</v>
      </c>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row>
    <row r="73" spans="1:29" ht="32.25" customHeight="1" x14ac:dyDescent="0.25">
      <c r="A73" s="277" t="s">
        <v>283</v>
      </c>
      <c r="B73" s="303" t="s">
        <v>619</v>
      </c>
      <c r="C73" s="277">
        <v>69</v>
      </c>
      <c r="D73" s="277" t="s">
        <v>225</v>
      </c>
      <c r="E73" s="277"/>
      <c r="F73" s="277"/>
      <c r="G73" s="277"/>
      <c r="H73" s="277"/>
      <c r="I73" s="277"/>
      <c r="J73" s="277"/>
      <c r="K73" s="277"/>
      <c r="L73" s="277"/>
      <c r="M73" s="277"/>
      <c r="N73" s="277"/>
      <c r="O73" s="277"/>
      <c r="P73" s="277"/>
      <c r="Q73" s="277"/>
      <c r="R73" s="277"/>
      <c r="S73" s="277"/>
      <c r="T73" s="277"/>
      <c r="U73" s="277"/>
      <c r="V73" s="277"/>
      <c r="W73" s="277"/>
      <c r="X73" s="277"/>
      <c r="Y73" s="277"/>
      <c r="Z73" s="277"/>
      <c r="AA73" s="277"/>
      <c r="AB73" s="277"/>
      <c r="AC73" s="277"/>
    </row>
    <row r="74" spans="1:29" ht="32.25" customHeight="1" x14ac:dyDescent="0.25">
      <c r="A74" s="277" t="s">
        <v>274</v>
      </c>
      <c r="B74" s="303" t="s">
        <v>611</v>
      </c>
      <c r="C74" s="277">
        <v>70</v>
      </c>
      <c r="D74" s="277" t="s">
        <v>225</v>
      </c>
      <c r="E74" s="277"/>
      <c r="F74" s="277"/>
      <c r="G74" s="277"/>
      <c r="H74" s="277"/>
      <c r="I74" s="277"/>
      <c r="J74" s="277"/>
      <c r="K74" s="277"/>
      <c r="L74" s="277"/>
      <c r="M74" s="277"/>
      <c r="N74" s="277"/>
      <c r="O74" s="277"/>
      <c r="P74" s="277"/>
      <c r="Q74" s="277"/>
      <c r="R74" s="277"/>
      <c r="S74" s="277"/>
      <c r="T74" s="277"/>
      <c r="U74" s="277"/>
      <c r="V74" s="277"/>
      <c r="W74" s="277"/>
      <c r="X74" s="277"/>
      <c r="Y74" s="277"/>
      <c r="Z74" s="277"/>
      <c r="AA74" s="277"/>
      <c r="AB74" s="277"/>
      <c r="AC74" s="277"/>
    </row>
    <row r="75" spans="1:29" ht="32.25" customHeight="1" x14ac:dyDescent="0.25">
      <c r="A75" s="277" t="s">
        <v>288</v>
      </c>
      <c r="B75" s="303" t="s">
        <v>623</v>
      </c>
      <c r="C75" s="277">
        <v>71</v>
      </c>
      <c r="D75" s="277" t="s">
        <v>225</v>
      </c>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row>
    <row r="76" spans="1:29" ht="32.25" customHeight="1" x14ac:dyDescent="0.25">
      <c r="A76" s="277" t="s">
        <v>287</v>
      </c>
      <c r="B76" s="303" t="s">
        <v>622</v>
      </c>
      <c r="C76" s="277">
        <v>72</v>
      </c>
      <c r="D76" s="277" t="s">
        <v>225</v>
      </c>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row>
    <row r="77" spans="1:29" ht="32.25" customHeight="1" x14ac:dyDescent="0.25">
      <c r="A77" s="277" t="s">
        <v>284</v>
      </c>
      <c r="B77" s="303" t="s">
        <v>620</v>
      </c>
      <c r="C77" s="277">
        <v>73</v>
      </c>
      <c r="D77" s="277" t="s">
        <v>225</v>
      </c>
      <c r="E77" s="277"/>
      <c r="F77" s="277"/>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row>
    <row r="78" spans="1:29" ht="15.75" x14ac:dyDescent="0.25">
      <c r="A78" s="277"/>
      <c r="B78" s="277"/>
      <c r="C78" s="277">
        <v>74</v>
      </c>
      <c r="D78" s="277" t="s">
        <v>225</v>
      </c>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row>
    <row r="79" spans="1:29" ht="15.75" x14ac:dyDescent="0.25">
      <c r="A79" s="277"/>
      <c r="B79" s="277"/>
      <c r="C79" s="277">
        <v>75</v>
      </c>
      <c r="D79" s="277" t="s">
        <v>225</v>
      </c>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row>
    <row r="80" spans="1:29" ht="15.75" x14ac:dyDescent="0.25">
      <c r="A80" s="277" t="s">
        <v>11</v>
      </c>
      <c r="B80" s="303" t="s">
        <v>313</v>
      </c>
      <c r="C80" s="277">
        <v>76</v>
      </c>
      <c r="D80" s="277" t="s">
        <v>225</v>
      </c>
      <c r="E80" s="277"/>
      <c r="F80" s="277"/>
      <c r="G80" s="277"/>
      <c r="H80" s="277"/>
      <c r="I80" s="277"/>
      <c r="J80" s="277"/>
      <c r="K80" s="277"/>
      <c r="L80" s="277"/>
      <c r="M80" s="277"/>
      <c r="N80" s="277"/>
      <c r="O80" s="277"/>
      <c r="P80" s="277"/>
      <c r="Q80" s="277"/>
      <c r="R80" s="277"/>
      <c r="S80" s="277"/>
      <c r="T80" s="277"/>
      <c r="U80" s="277"/>
      <c r="V80" s="277"/>
      <c r="W80" s="277"/>
      <c r="X80" s="277"/>
      <c r="Y80" s="277"/>
      <c r="Z80" s="277"/>
      <c r="AA80" s="277"/>
      <c r="AB80" s="277"/>
      <c r="AC80" s="277"/>
    </row>
    <row r="81" spans="1:29" ht="15.75" x14ac:dyDescent="0.25">
      <c r="A81" s="277" t="s">
        <v>312</v>
      </c>
      <c r="B81" s="277"/>
      <c r="C81" s="277">
        <v>77</v>
      </c>
      <c r="D81" s="277" t="s">
        <v>225</v>
      </c>
      <c r="E81" s="277"/>
      <c r="F81" s="277"/>
      <c r="G81" s="277"/>
      <c r="H81" s="277"/>
      <c r="I81" s="277"/>
      <c r="J81" s="277"/>
      <c r="K81" s="277"/>
      <c r="L81" s="277"/>
      <c r="M81" s="277"/>
      <c r="N81" s="277"/>
      <c r="O81" s="277"/>
      <c r="P81" s="277"/>
      <c r="Q81" s="277"/>
      <c r="R81" s="277"/>
      <c r="S81" s="277"/>
      <c r="T81" s="277"/>
      <c r="U81" s="277"/>
      <c r="V81" s="277"/>
      <c r="W81" s="277"/>
      <c r="X81" s="277"/>
      <c r="Y81" s="277"/>
      <c r="Z81" s="277"/>
      <c r="AA81" s="277"/>
      <c r="AB81" s="277"/>
      <c r="AC81" s="277"/>
    </row>
    <row r="82" spans="1:29" ht="15.75" x14ac:dyDescent="0.25">
      <c r="A82" s="277" t="s">
        <v>307</v>
      </c>
      <c r="B82" s="277"/>
      <c r="C82" s="277">
        <v>78</v>
      </c>
      <c r="D82" s="277" t="s">
        <v>225</v>
      </c>
      <c r="E82" s="277"/>
      <c r="F82" s="277"/>
      <c r="G82" s="277"/>
      <c r="H82" s="277"/>
      <c r="I82" s="277"/>
      <c r="J82" s="277"/>
      <c r="K82" s="277"/>
      <c r="L82" s="277"/>
      <c r="M82" s="277"/>
      <c r="N82" s="277"/>
      <c r="O82" s="277"/>
      <c r="P82" s="277"/>
      <c r="Q82" s="277"/>
      <c r="R82" s="277"/>
      <c r="S82" s="277"/>
      <c r="T82" s="277"/>
      <c r="U82" s="277"/>
      <c r="V82" s="277"/>
      <c r="W82" s="277"/>
      <c r="X82" s="277"/>
      <c r="Y82" s="277"/>
      <c r="Z82" s="277"/>
      <c r="AA82" s="277"/>
      <c r="AB82" s="277"/>
      <c r="AC82" s="277"/>
    </row>
    <row r="83" spans="1:29" ht="15.75" x14ac:dyDescent="0.25">
      <c r="A83" s="277" t="s">
        <v>311</v>
      </c>
      <c r="B83" s="277"/>
      <c r="C83" s="277">
        <v>79</v>
      </c>
      <c r="D83" s="277" t="s">
        <v>225</v>
      </c>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row>
    <row r="84" spans="1:29" ht="15.75" x14ac:dyDescent="0.25">
      <c r="A84" s="277" t="s">
        <v>308</v>
      </c>
      <c r="B84" s="277"/>
      <c r="C84" s="277">
        <v>80</v>
      </c>
      <c r="D84" s="277" t="s">
        <v>225</v>
      </c>
      <c r="E84" s="277"/>
      <c r="F84" s="277"/>
      <c r="G84" s="277"/>
      <c r="H84" s="277"/>
      <c r="I84" s="277"/>
      <c r="J84" s="277"/>
      <c r="K84" s="277"/>
      <c r="L84" s="277"/>
      <c r="M84" s="277"/>
      <c r="N84" s="277"/>
      <c r="O84" s="277"/>
      <c r="P84" s="277"/>
      <c r="Q84" s="277"/>
      <c r="R84" s="277"/>
      <c r="S84" s="277"/>
      <c r="T84" s="277"/>
      <c r="U84" s="277"/>
      <c r="V84" s="277"/>
      <c r="W84" s="277"/>
      <c r="X84" s="277"/>
      <c r="Y84" s="277"/>
      <c r="Z84" s="277"/>
      <c r="AA84" s="277"/>
      <c r="AB84" s="277"/>
      <c r="AC84" s="277"/>
    </row>
    <row r="85" spans="1:29" ht="15.75" x14ac:dyDescent="0.25">
      <c r="A85" s="277" t="s">
        <v>309</v>
      </c>
      <c r="B85" s="277"/>
      <c r="C85" s="277">
        <v>81</v>
      </c>
      <c r="D85" s="277" t="s">
        <v>225</v>
      </c>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row>
    <row r="86" spans="1:29" ht="15.75" x14ac:dyDescent="0.25">
      <c r="A86" s="277" t="s">
        <v>310</v>
      </c>
      <c r="B86" s="277"/>
      <c r="C86" s="277">
        <v>82</v>
      </c>
      <c r="D86" s="277" t="s">
        <v>225</v>
      </c>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row>
    <row r="87" spans="1:29" ht="15.75" x14ac:dyDescent="0.25">
      <c r="A87" s="277" t="s">
        <v>267</v>
      </c>
      <c r="B87" s="277"/>
      <c r="C87" s="277">
        <v>83</v>
      </c>
      <c r="D87" s="277" t="s">
        <v>225</v>
      </c>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row>
    <row r="88" spans="1:29" ht="15.75" x14ac:dyDescent="0.25">
      <c r="A88" s="277"/>
      <c r="B88" s="277"/>
      <c r="C88" s="277">
        <v>84</v>
      </c>
      <c r="D88" s="277" t="s">
        <v>225</v>
      </c>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row>
    <row r="89" spans="1:29" ht="15.75" x14ac:dyDescent="0.25">
      <c r="A89" s="277"/>
      <c r="B89" s="277"/>
      <c r="C89" s="277">
        <v>85</v>
      </c>
      <c r="D89" s="277" t="s">
        <v>225</v>
      </c>
      <c r="E89" s="277"/>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row>
    <row r="90" spans="1:29" ht="15.75" x14ac:dyDescent="0.25">
      <c r="A90" s="277"/>
      <c r="B90" s="277"/>
      <c r="C90" s="277">
        <v>86</v>
      </c>
      <c r="D90" s="277" t="s">
        <v>74</v>
      </c>
      <c r="E90" s="277"/>
      <c r="F90" s="277"/>
      <c r="G90" s="277"/>
      <c r="H90" s="277"/>
      <c r="I90" s="277"/>
      <c r="J90" s="277"/>
      <c r="K90" s="277"/>
      <c r="L90" s="277"/>
      <c r="M90" s="277"/>
      <c r="N90" s="277"/>
      <c r="O90" s="277"/>
      <c r="P90" s="277"/>
      <c r="Q90" s="277"/>
      <c r="R90" s="277"/>
      <c r="S90" s="277"/>
      <c r="T90" s="277"/>
      <c r="U90" s="277"/>
      <c r="V90" s="277"/>
      <c r="W90" s="277"/>
      <c r="X90" s="277"/>
      <c r="Y90" s="277"/>
      <c r="Z90" s="277"/>
      <c r="AA90" s="277"/>
      <c r="AB90" s="277"/>
      <c r="AC90" s="277"/>
    </row>
    <row r="91" spans="1:29" ht="29.25" customHeight="1" x14ac:dyDescent="0.25">
      <c r="A91" s="277"/>
      <c r="B91" s="303"/>
      <c r="C91" s="277">
        <v>87</v>
      </c>
      <c r="D91" s="277" t="s">
        <v>74</v>
      </c>
      <c r="E91" s="277"/>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row>
    <row r="92" spans="1:29" ht="15.75" x14ac:dyDescent="0.25">
      <c r="A92" s="277"/>
      <c r="B92" s="277"/>
      <c r="C92" s="277">
        <v>88</v>
      </c>
      <c r="D92" s="277" t="s">
        <v>74</v>
      </c>
      <c r="E92" s="277"/>
      <c r="F92" s="277"/>
      <c r="G92" s="277"/>
      <c r="H92" s="277"/>
      <c r="I92" s="277"/>
      <c r="J92" s="277"/>
      <c r="K92" s="277"/>
      <c r="L92" s="277"/>
      <c r="M92" s="277"/>
      <c r="N92" s="277"/>
      <c r="O92" s="277"/>
      <c r="P92" s="277"/>
      <c r="Q92" s="277"/>
      <c r="R92" s="277"/>
      <c r="S92" s="277"/>
      <c r="T92" s="277"/>
      <c r="U92" s="277"/>
      <c r="V92" s="277"/>
      <c r="W92" s="277"/>
      <c r="X92" s="277"/>
      <c r="Y92" s="277"/>
      <c r="Z92" s="277"/>
      <c r="AA92" s="277"/>
      <c r="AB92" s="277"/>
      <c r="AC92" s="277"/>
    </row>
    <row r="93" spans="1:29" ht="15.75" x14ac:dyDescent="0.25">
      <c r="A93" s="277"/>
      <c r="B93" s="303"/>
      <c r="C93" s="277">
        <v>89</v>
      </c>
      <c r="D93" s="277" t="s">
        <v>74</v>
      </c>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row>
    <row r="94" spans="1:29" ht="15.75" x14ac:dyDescent="0.25">
      <c r="A94" s="277"/>
      <c r="B94" s="277"/>
      <c r="C94" s="277">
        <v>90</v>
      </c>
      <c r="D94" s="277" t="s">
        <v>74</v>
      </c>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row>
    <row r="95" spans="1:29" ht="15.75" x14ac:dyDescent="0.25">
      <c r="A95" s="277"/>
      <c r="B95" s="303"/>
      <c r="C95" s="277">
        <v>91</v>
      </c>
      <c r="D95" s="277" t="s">
        <v>74</v>
      </c>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row>
    <row r="96" spans="1:29" ht="15.75" x14ac:dyDescent="0.25">
      <c r="A96" s="277"/>
      <c r="B96" s="303"/>
      <c r="C96" s="277">
        <v>92</v>
      </c>
      <c r="D96" s="277" t="s">
        <v>74</v>
      </c>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row>
    <row r="97" spans="1:29" ht="15.75" x14ac:dyDescent="0.25">
      <c r="A97" s="277"/>
      <c r="B97" s="303"/>
      <c r="C97" s="277">
        <v>93</v>
      </c>
      <c r="D97" s="277" t="s">
        <v>74</v>
      </c>
      <c r="E97" s="277"/>
      <c r="F97" s="277"/>
      <c r="G97" s="277"/>
      <c r="H97" s="277"/>
      <c r="I97" s="277"/>
      <c r="J97" s="277"/>
      <c r="K97" s="277"/>
      <c r="L97" s="277"/>
      <c r="M97" s="277"/>
      <c r="N97" s="277"/>
      <c r="O97" s="277"/>
      <c r="P97" s="277"/>
      <c r="Q97" s="277"/>
      <c r="R97" s="277"/>
      <c r="S97" s="277"/>
      <c r="T97" s="277"/>
      <c r="U97" s="277"/>
      <c r="V97" s="277"/>
      <c r="W97" s="277"/>
      <c r="X97" s="277"/>
      <c r="Y97" s="277"/>
      <c r="Z97" s="277"/>
      <c r="AA97" s="277"/>
      <c r="AB97" s="277"/>
      <c r="AC97" s="277"/>
    </row>
    <row r="98" spans="1:29" ht="15.75" x14ac:dyDescent="0.25">
      <c r="A98" s="277"/>
      <c r="B98" s="303"/>
      <c r="C98" s="277">
        <v>94</v>
      </c>
      <c r="D98" s="277" t="s">
        <v>74</v>
      </c>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row>
    <row r="99" spans="1:29" ht="15.75" x14ac:dyDescent="0.25">
      <c r="A99" s="277"/>
      <c r="B99" s="303"/>
      <c r="C99" s="277">
        <v>95</v>
      </c>
      <c r="D99" s="277" t="s">
        <v>74</v>
      </c>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row>
    <row r="100" spans="1:29" ht="15.75" x14ac:dyDescent="0.25">
      <c r="A100" s="277"/>
      <c r="B100" s="303"/>
      <c r="C100" s="277">
        <v>96</v>
      </c>
      <c r="D100" s="277" t="s">
        <v>228</v>
      </c>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c r="AA100" s="277"/>
      <c r="AB100" s="277"/>
      <c r="AC100" s="277"/>
    </row>
    <row r="101" spans="1:29" ht="15.75" x14ac:dyDescent="0.25">
      <c r="A101" s="277"/>
      <c r="B101" s="303"/>
      <c r="C101" s="277">
        <v>97</v>
      </c>
      <c r="D101" s="277" t="s">
        <v>228</v>
      </c>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row>
    <row r="102" spans="1:29" ht="15.75" x14ac:dyDescent="0.25">
      <c r="A102" s="277"/>
      <c r="B102" s="303"/>
      <c r="C102" s="277">
        <v>98</v>
      </c>
      <c r="D102" s="277" t="s">
        <v>228</v>
      </c>
      <c r="E102" s="277"/>
      <c r="F102" s="277"/>
      <c r="G102" s="277"/>
      <c r="H102" s="277"/>
      <c r="I102" s="277"/>
      <c r="J102" s="277"/>
      <c r="K102" s="277"/>
      <c r="L102" s="277"/>
      <c r="M102" s="277"/>
      <c r="N102" s="277"/>
      <c r="O102" s="277"/>
      <c r="P102" s="277"/>
      <c r="Q102" s="277"/>
      <c r="R102" s="277"/>
      <c r="S102" s="277"/>
      <c r="T102" s="277"/>
      <c r="U102" s="277"/>
      <c r="V102" s="277"/>
      <c r="W102" s="277"/>
      <c r="X102" s="277"/>
      <c r="Y102" s="277"/>
      <c r="Z102" s="277"/>
      <c r="AA102" s="277"/>
      <c r="AB102" s="277"/>
      <c r="AC102" s="277"/>
    </row>
    <row r="103" spans="1:29" ht="15.75" x14ac:dyDescent="0.25">
      <c r="A103" s="277"/>
      <c r="B103" s="303"/>
      <c r="C103" s="277">
        <v>99</v>
      </c>
      <c r="D103" s="277" t="s">
        <v>228</v>
      </c>
      <c r="E103" s="277"/>
      <c r="F103" s="277"/>
      <c r="G103" s="277"/>
      <c r="H103" s="277"/>
      <c r="I103" s="277"/>
      <c r="J103" s="277"/>
      <c r="K103" s="277"/>
      <c r="L103" s="277"/>
      <c r="M103" s="277"/>
      <c r="N103" s="277"/>
      <c r="O103" s="277"/>
      <c r="P103" s="277"/>
      <c r="Q103" s="277"/>
      <c r="R103" s="277"/>
      <c r="S103" s="277"/>
      <c r="T103" s="277"/>
      <c r="U103" s="277"/>
      <c r="V103" s="277"/>
      <c r="W103" s="277"/>
      <c r="X103" s="277"/>
      <c r="Y103" s="277"/>
      <c r="Z103" s="277"/>
      <c r="AA103" s="277"/>
      <c r="AB103" s="277"/>
      <c r="AC103" s="277"/>
    </row>
    <row r="104" spans="1:29" ht="15.75" x14ac:dyDescent="0.25">
      <c r="A104" s="277"/>
      <c r="B104" s="277"/>
      <c r="C104" s="277">
        <v>100</v>
      </c>
      <c r="D104" s="277" t="s">
        <v>228</v>
      </c>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c r="AA104" s="277"/>
      <c r="AB104" s="277"/>
      <c r="AC104" s="277"/>
    </row>
    <row r="105" spans="1:29" x14ac:dyDescent="0.2">
      <c r="B105" s="345"/>
    </row>
    <row r="106" spans="1:29" x14ac:dyDescent="0.2">
      <c r="B106" s="345"/>
    </row>
    <row r="107" spans="1:29" x14ac:dyDescent="0.2">
      <c r="B107" s="345"/>
    </row>
    <row r="108" spans="1:29" x14ac:dyDescent="0.2">
      <c r="B108" s="345"/>
    </row>
    <row r="112" spans="1:29" ht="25.5" x14ac:dyDescent="0.2">
      <c r="D112" s="264" t="s">
        <v>704</v>
      </c>
      <c r="E112" s="264">
        <v>25</v>
      </c>
      <c r="F112" s="345" t="s">
        <v>703</v>
      </c>
      <c r="G112" s="264">
        <v>25</v>
      </c>
    </row>
    <row r="113" spans="4:7" ht="25.5" x14ac:dyDescent="0.2">
      <c r="D113" s="264" t="s">
        <v>705</v>
      </c>
      <c r="E113" s="264">
        <v>24</v>
      </c>
      <c r="F113" s="345" t="s">
        <v>702</v>
      </c>
      <c r="G113" s="264">
        <v>24</v>
      </c>
    </row>
    <row r="114" spans="4:7" ht="25.5" x14ac:dyDescent="0.2">
      <c r="D114" s="264" t="s">
        <v>706</v>
      </c>
      <c r="E114" s="264">
        <v>23</v>
      </c>
      <c r="F114" s="345" t="s">
        <v>701</v>
      </c>
      <c r="G114" s="264">
        <v>23</v>
      </c>
    </row>
    <row r="115" spans="4:7" ht="25.5" x14ac:dyDescent="0.2">
      <c r="D115" s="264" t="s">
        <v>707</v>
      </c>
      <c r="E115" s="264">
        <v>22</v>
      </c>
      <c r="F115" s="345" t="s">
        <v>700</v>
      </c>
      <c r="G115" s="264">
        <v>22</v>
      </c>
    </row>
    <row r="116" spans="4:7" ht="25.5" x14ac:dyDescent="0.2">
      <c r="D116" s="264" t="s">
        <v>708</v>
      </c>
      <c r="E116" s="264">
        <v>21</v>
      </c>
      <c r="F116" s="345" t="s">
        <v>699</v>
      </c>
      <c r="G116" s="264">
        <v>21</v>
      </c>
    </row>
    <row r="117" spans="4:7" ht="25.5" x14ac:dyDescent="0.2">
      <c r="D117" s="264" t="s">
        <v>709</v>
      </c>
      <c r="E117" s="264">
        <v>20</v>
      </c>
      <c r="F117" s="345" t="s">
        <v>698</v>
      </c>
      <c r="G117" s="264">
        <v>20</v>
      </c>
    </row>
    <row r="118" spans="4:7" ht="25.5" x14ac:dyDescent="0.2">
      <c r="D118" s="264" t="s">
        <v>710</v>
      </c>
      <c r="E118" s="264">
        <v>19</v>
      </c>
      <c r="F118" s="345" t="s">
        <v>697</v>
      </c>
      <c r="G118" s="264">
        <v>19</v>
      </c>
    </row>
    <row r="119" spans="4:7" ht="25.5" x14ac:dyDescent="0.2">
      <c r="D119" s="264" t="s">
        <v>711</v>
      </c>
      <c r="E119" s="264">
        <v>18</v>
      </c>
      <c r="F119" s="345" t="s">
        <v>696</v>
      </c>
      <c r="G119" s="264">
        <v>18</v>
      </c>
    </row>
    <row r="120" spans="4:7" ht="25.5" x14ac:dyDescent="0.2">
      <c r="D120" s="264" t="s">
        <v>712</v>
      </c>
      <c r="E120" s="264">
        <v>17</v>
      </c>
      <c r="F120" s="345" t="s">
        <v>695</v>
      </c>
      <c r="G120" s="264">
        <v>17</v>
      </c>
    </row>
    <row r="121" spans="4:7" ht="25.5" x14ac:dyDescent="0.2">
      <c r="D121" s="264" t="s">
        <v>713</v>
      </c>
      <c r="E121" s="264">
        <v>16</v>
      </c>
      <c r="F121" s="345" t="s">
        <v>694</v>
      </c>
      <c r="G121" s="264">
        <v>16</v>
      </c>
    </row>
    <row r="122" spans="4:7" ht="25.5" x14ac:dyDescent="0.2">
      <c r="D122" s="264" t="s">
        <v>714</v>
      </c>
      <c r="E122" s="264">
        <v>15</v>
      </c>
      <c r="F122" s="345" t="s">
        <v>693</v>
      </c>
      <c r="G122" s="264">
        <v>15</v>
      </c>
    </row>
    <row r="123" spans="4:7" ht="25.5" x14ac:dyDescent="0.2">
      <c r="D123" s="264" t="s">
        <v>715</v>
      </c>
      <c r="E123" s="264">
        <v>14</v>
      </c>
      <c r="F123" s="345" t="s">
        <v>692</v>
      </c>
      <c r="G123" s="264">
        <v>14</v>
      </c>
    </row>
    <row r="124" spans="4:7" ht="25.5" x14ac:dyDescent="0.2">
      <c r="D124" s="264" t="s">
        <v>716</v>
      </c>
      <c r="E124" s="264">
        <v>13</v>
      </c>
      <c r="F124" s="345" t="s">
        <v>691</v>
      </c>
      <c r="G124" s="264">
        <v>13</v>
      </c>
    </row>
    <row r="125" spans="4:7" ht="25.5" x14ac:dyDescent="0.2">
      <c r="D125" s="264" t="s">
        <v>717</v>
      </c>
      <c r="E125" s="264">
        <v>12</v>
      </c>
      <c r="F125" s="345" t="s">
        <v>690</v>
      </c>
      <c r="G125" s="264">
        <v>12</v>
      </c>
    </row>
    <row r="126" spans="4:7" ht="25.5" x14ac:dyDescent="0.2">
      <c r="D126" s="264" t="s">
        <v>718</v>
      </c>
      <c r="E126" s="264">
        <v>11</v>
      </c>
      <c r="F126" s="345" t="s">
        <v>689</v>
      </c>
      <c r="G126" s="264">
        <v>11</v>
      </c>
    </row>
    <row r="127" spans="4:7" ht="25.5" x14ac:dyDescent="0.2">
      <c r="D127" s="264" t="s">
        <v>719</v>
      </c>
      <c r="E127" s="264">
        <v>10</v>
      </c>
      <c r="F127" s="345" t="s">
        <v>688</v>
      </c>
      <c r="G127" s="264">
        <v>10</v>
      </c>
    </row>
    <row r="128" spans="4:7" ht="25.5" x14ac:dyDescent="0.2">
      <c r="D128" s="264" t="s">
        <v>720</v>
      </c>
      <c r="E128" s="264">
        <v>9</v>
      </c>
      <c r="F128" s="345" t="s">
        <v>687</v>
      </c>
      <c r="G128" s="264">
        <v>9</v>
      </c>
    </row>
    <row r="129" spans="4:7" ht="25.5" x14ac:dyDescent="0.2">
      <c r="D129" s="264" t="s">
        <v>721</v>
      </c>
      <c r="E129" s="264">
        <v>8</v>
      </c>
      <c r="F129" s="345" t="s">
        <v>686</v>
      </c>
      <c r="G129" s="264">
        <v>8</v>
      </c>
    </row>
    <row r="130" spans="4:7" ht="25.5" x14ac:dyDescent="0.2">
      <c r="D130" s="264" t="s">
        <v>722</v>
      </c>
      <c r="E130" s="264">
        <v>7</v>
      </c>
      <c r="F130" s="345" t="s">
        <v>685</v>
      </c>
      <c r="G130" s="264">
        <v>7</v>
      </c>
    </row>
    <row r="131" spans="4:7" ht="25.5" x14ac:dyDescent="0.2">
      <c r="D131" s="264" t="s">
        <v>723</v>
      </c>
      <c r="E131" s="264">
        <v>6</v>
      </c>
      <c r="F131" s="345" t="s">
        <v>684</v>
      </c>
      <c r="G131" s="264">
        <v>6</v>
      </c>
    </row>
    <row r="132" spans="4:7" ht="25.5" x14ac:dyDescent="0.2">
      <c r="D132" s="264" t="s">
        <v>724</v>
      </c>
      <c r="E132" s="264">
        <v>5</v>
      </c>
      <c r="F132" s="345" t="s">
        <v>683</v>
      </c>
      <c r="G132" s="264">
        <v>5</v>
      </c>
    </row>
    <row r="133" spans="4:7" ht="25.5" x14ac:dyDescent="0.2">
      <c r="D133" s="264" t="s">
        <v>725</v>
      </c>
      <c r="E133" s="264">
        <v>4</v>
      </c>
      <c r="F133" s="345" t="s">
        <v>682</v>
      </c>
      <c r="G133" s="264">
        <v>4</v>
      </c>
    </row>
    <row r="134" spans="4:7" ht="25.5" x14ac:dyDescent="0.2">
      <c r="D134" s="264" t="s">
        <v>726</v>
      </c>
      <c r="E134" s="264">
        <v>3</v>
      </c>
      <c r="F134" s="345" t="s">
        <v>681</v>
      </c>
      <c r="G134" s="264">
        <v>3</v>
      </c>
    </row>
    <row r="135" spans="4:7" ht="25.5" x14ac:dyDescent="0.2">
      <c r="D135" s="264" t="s">
        <v>727</v>
      </c>
      <c r="E135" s="264">
        <v>2</v>
      </c>
      <c r="F135" s="345" t="s">
        <v>680</v>
      </c>
      <c r="G135" s="264">
        <v>2</v>
      </c>
    </row>
    <row r="136" spans="4:7" ht="25.5" x14ac:dyDescent="0.2">
      <c r="D136" s="264" t="s">
        <v>728</v>
      </c>
      <c r="E136" s="264">
        <v>1</v>
      </c>
      <c r="F136" s="345" t="s">
        <v>679</v>
      </c>
      <c r="G136" s="264">
        <v>1</v>
      </c>
    </row>
  </sheetData>
  <sheetProtection algorithmName="SHA-512" hashValue="YoJv0yLeedXMl/Fc3jkO2beAuyXABRDJDCjuV2XyndfM7cCjXtdRWD3L1MWuV7Or7NKDefn5Je+M3zaTly7ubw==" saltValue="yW3HwMzTRZWQUsKKPUcxgA==" spinCount="100000" sheet="1" objects="1" scenarios="1" selectLockedCells="1" selectUnlockedCells="1"/>
  <mergeCells count="11">
    <mergeCell ref="L33:N33"/>
    <mergeCell ref="AE47:AN47"/>
    <mergeCell ref="AI48:AJ48"/>
    <mergeCell ref="AM48:AN48"/>
    <mergeCell ref="F1:J1"/>
    <mergeCell ref="L48:M48"/>
    <mergeCell ref="Q48:R48"/>
    <mergeCell ref="T47:AC47"/>
    <mergeCell ref="X48:Y48"/>
    <mergeCell ref="AB48:AC48"/>
    <mergeCell ref="E2:F2"/>
  </mergeCells>
  <conditionalFormatting sqref="H7">
    <cfRule type="cellIs" dxfId="80" priority="1" operator="equal">
      <formula>"LEVE"</formula>
    </cfRule>
  </conditionalFormatting>
  <dataValidations disablePrompts="1" count="2">
    <dataValidation type="list" allowBlank="1" showInputMessage="1" showErrorMessage="1" sqref="A93 A91 A60:A77 A95:A103 A105:A108">
      <formula1>$B$18</formula1>
    </dataValidation>
    <dataValidation showDropDown="1" showInputMessage="1" showErrorMessage="1" sqref="A4 A29"/>
  </dataValidations>
  <pageMargins left="0.7" right="0.7" top="0.75" bottom="0.75" header="0.3" footer="0.3"/>
  <pageSetup orientation="portrait"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U30"/>
  <sheetViews>
    <sheetView view="pageBreakPreview" zoomScale="55" zoomScaleNormal="100" zoomScaleSheetLayoutView="55" workbookViewId="0">
      <selection activeCell="L14" sqref="L14:M14"/>
    </sheetView>
  </sheetViews>
  <sheetFormatPr baseColWidth="10" defaultRowHeight="12.75" x14ac:dyDescent="0.2"/>
  <cols>
    <col min="1" max="1" width="6.28515625" customWidth="1"/>
    <col min="2" max="2" width="20.140625" customWidth="1"/>
    <col min="3" max="3" width="6.85546875" customWidth="1"/>
    <col min="4" max="4" width="15" customWidth="1"/>
    <col min="5" max="5" width="6.140625" customWidth="1"/>
    <col min="6" max="10" width="24.28515625" customWidth="1"/>
    <col min="11" max="11" width="6.85546875" style="168" customWidth="1"/>
    <col min="12" max="12" width="20.28515625" style="168" customWidth="1"/>
    <col min="13" max="13" width="6.85546875" style="168" customWidth="1"/>
    <col min="14" max="14" width="15" style="168" customWidth="1"/>
    <col min="15" max="15" width="7.140625" style="168" customWidth="1"/>
    <col min="16" max="20" width="24.28515625" style="168" customWidth="1"/>
    <col min="21" max="21" width="3.85546875" customWidth="1"/>
    <col min="24" max="24" width="11.42578125" customWidth="1"/>
  </cols>
  <sheetData>
    <row r="1" spans="2:20" ht="13.5" thickBot="1" x14ac:dyDescent="0.25"/>
    <row r="2" spans="2:20" ht="18.75" customHeight="1" x14ac:dyDescent="0.2">
      <c r="B2" s="1531" t="s">
        <v>321</v>
      </c>
      <c r="C2" s="1532"/>
      <c r="D2" s="1532"/>
      <c r="E2" s="1532"/>
      <c r="F2" s="1532"/>
      <c r="G2" s="1532"/>
      <c r="H2" s="1532"/>
      <c r="I2" s="1532"/>
      <c r="J2" s="1533"/>
      <c r="K2"/>
      <c r="L2" s="1525" t="s">
        <v>456</v>
      </c>
      <c r="M2" s="1526"/>
      <c r="N2" s="1526"/>
      <c r="O2" s="1526"/>
      <c r="P2" s="1526"/>
      <c r="Q2" s="1526"/>
      <c r="R2" s="1526"/>
      <c r="S2" s="1526"/>
      <c r="T2" s="1527"/>
    </row>
    <row r="3" spans="2:20" ht="18" customHeight="1" thickBot="1" x14ac:dyDescent="0.25">
      <c r="B3" s="1534"/>
      <c r="C3" s="1535"/>
      <c r="D3" s="1535"/>
      <c r="E3" s="1535"/>
      <c r="F3" s="1535"/>
      <c r="G3" s="1535"/>
      <c r="H3" s="1535"/>
      <c r="I3" s="1535"/>
      <c r="J3" s="1536"/>
      <c r="K3"/>
      <c r="L3" s="1528"/>
      <c r="M3" s="1529"/>
      <c r="N3" s="1529"/>
      <c r="O3" s="1529"/>
      <c r="P3" s="1529"/>
      <c r="Q3" s="1529"/>
      <c r="R3" s="1529"/>
      <c r="S3" s="1529"/>
      <c r="T3" s="1530"/>
    </row>
    <row r="4" spans="2:20" ht="13.5" thickBot="1" x14ac:dyDescent="0.25">
      <c r="K4"/>
      <c r="L4"/>
      <c r="M4"/>
      <c r="N4"/>
      <c r="O4"/>
      <c r="P4"/>
      <c r="Q4"/>
      <c r="R4"/>
      <c r="S4"/>
      <c r="T4"/>
    </row>
    <row r="5" spans="2:20" ht="66" customHeight="1" x14ac:dyDescent="0.2">
      <c r="B5" s="110" t="s">
        <v>315</v>
      </c>
      <c r="C5" s="1516" t="s">
        <v>449</v>
      </c>
      <c r="D5" s="171" t="s">
        <v>444</v>
      </c>
      <c r="E5" s="108"/>
      <c r="F5" s="170"/>
      <c r="G5" s="170"/>
      <c r="H5" s="170"/>
      <c r="I5" s="170"/>
      <c r="J5" s="163"/>
      <c r="K5"/>
      <c r="L5" s="110" t="s">
        <v>315</v>
      </c>
      <c r="M5" s="1516" t="s">
        <v>449</v>
      </c>
      <c r="N5" s="193" t="s">
        <v>444</v>
      </c>
      <c r="O5" s="108"/>
      <c r="P5" s="169"/>
      <c r="Q5" s="169"/>
      <c r="R5" s="170"/>
      <c r="S5" s="170"/>
      <c r="T5" s="163"/>
    </row>
    <row r="6" spans="2:20" ht="66" customHeight="1" x14ac:dyDescent="0.2">
      <c r="B6" s="110" t="s">
        <v>316</v>
      </c>
      <c r="C6" s="1517"/>
      <c r="D6" s="171" t="s">
        <v>448</v>
      </c>
      <c r="E6" s="108"/>
      <c r="F6" s="164"/>
      <c r="G6" s="164"/>
      <c r="H6" s="170"/>
      <c r="I6" s="170"/>
      <c r="J6" s="163"/>
      <c r="K6"/>
      <c r="L6" s="110" t="s">
        <v>316</v>
      </c>
      <c r="M6" s="1517"/>
      <c r="N6" s="194" t="s">
        <v>448</v>
      </c>
      <c r="O6" s="108"/>
      <c r="P6" s="169"/>
      <c r="Q6" s="169"/>
      <c r="R6" s="170"/>
      <c r="S6" s="170"/>
      <c r="T6" s="163"/>
    </row>
    <row r="7" spans="2:20" ht="66" customHeight="1" x14ac:dyDescent="0.2">
      <c r="B7" s="110" t="s">
        <v>317</v>
      </c>
      <c r="C7" s="1517"/>
      <c r="D7" s="171" t="s">
        <v>447</v>
      </c>
      <c r="E7" s="108"/>
      <c r="F7" s="165"/>
      <c r="G7" s="164"/>
      <c r="H7" s="164"/>
      <c r="I7" s="170"/>
      <c r="J7" s="163"/>
      <c r="K7"/>
      <c r="L7" s="110" t="s">
        <v>317</v>
      </c>
      <c r="M7" s="1517"/>
      <c r="N7" s="195" t="s">
        <v>447</v>
      </c>
      <c r="O7" s="108"/>
      <c r="P7" s="169"/>
      <c r="Q7" s="169"/>
      <c r="R7" s="164"/>
      <c r="S7" s="170"/>
      <c r="T7" s="163"/>
    </row>
    <row r="8" spans="2:20" ht="66" customHeight="1" x14ac:dyDescent="0.2">
      <c r="B8" s="110" t="s">
        <v>318</v>
      </c>
      <c r="C8" s="1517"/>
      <c r="D8" s="171" t="s">
        <v>446</v>
      </c>
      <c r="E8" s="108"/>
      <c r="F8" s="165"/>
      <c r="G8" s="165"/>
      <c r="H8" s="164"/>
      <c r="I8" s="170"/>
      <c r="J8" s="163"/>
      <c r="K8"/>
      <c r="L8" s="110" t="s">
        <v>318</v>
      </c>
      <c r="M8" s="1517"/>
      <c r="N8" s="196" t="s">
        <v>446</v>
      </c>
      <c r="O8" s="108"/>
      <c r="P8" s="169"/>
      <c r="Q8" s="169"/>
      <c r="R8" s="164"/>
      <c r="S8" s="170"/>
      <c r="T8" s="163"/>
    </row>
    <row r="9" spans="2:20" ht="66" customHeight="1" thickBot="1" x14ac:dyDescent="0.25">
      <c r="B9" s="110" t="s">
        <v>319</v>
      </c>
      <c r="C9" s="1518"/>
      <c r="D9" s="171" t="s">
        <v>445</v>
      </c>
      <c r="E9" s="108"/>
      <c r="F9" s="165"/>
      <c r="G9" s="165"/>
      <c r="H9" s="164"/>
      <c r="I9" s="170"/>
      <c r="J9" s="163"/>
      <c r="K9"/>
      <c r="L9" s="110" t="s">
        <v>319</v>
      </c>
      <c r="M9" s="1518"/>
      <c r="N9" s="197" t="s">
        <v>445</v>
      </c>
      <c r="O9" s="108"/>
      <c r="P9" s="169"/>
      <c r="Q9" s="169"/>
      <c r="R9" s="164"/>
      <c r="S9" s="170"/>
      <c r="T9" s="163"/>
    </row>
    <row r="10" spans="2:20" ht="38.25" customHeight="1" x14ac:dyDescent="0.2">
      <c r="F10" s="171" t="s">
        <v>451</v>
      </c>
      <c r="G10" s="171" t="s">
        <v>453</v>
      </c>
      <c r="H10" s="171" t="s">
        <v>452</v>
      </c>
      <c r="I10" s="171" t="s">
        <v>454</v>
      </c>
      <c r="J10" s="171" t="s">
        <v>455</v>
      </c>
      <c r="K10"/>
      <c r="L10"/>
      <c r="M10"/>
      <c r="N10"/>
      <c r="O10"/>
      <c r="P10" s="171" t="s">
        <v>451</v>
      </c>
      <c r="Q10" s="171" t="s">
        <v>453</v>
      </c>
      <c r="R10" s="171" t="s">
        <v>452</v>
      </c>
      <c r="S10" s="171" t="s">
        <v>454</v>
      </c>
      <c r="T10" s="171" t="s">
        <v>455</v>
      </c>
    </row>
    <row r="11" spans="2:20" ht="34.5" customHeight="1" thickBot="1" x14ac:dyDescent="0.25">
      <c r="F11" s="108"/>
      <c r="G11" s="108"/>
      <c r="H11" s="108"/>
      <c r="I11" s="108"/>
      <c r="J11" s="108"/>
      <c r="K11"/>
      <c r="L11"/>
      <c r="M11"/>
      <c r="N11"/>
      <c r="O11"/>
      <c r="P11" s="108"/>
      <c r="Q11" s="108"/>
      <c r="R11" s="108"/>
      <c r="S11" s="108"/>
      <c r="T11" s="108"/>
    </row>
    <row r="12" spans="2:20" ht="33" customHeight="1" thickBot="1" x14ac:dyDescent="0.25">
      <c r="F12" s="1519" t="s">
        <v>450</v>
      </c>
      <c r="G12" s="1520"/>
      <c r="H12" s="1520"/>
      <c r="I12" s="1520"/>
      <c r="J12" s="1521"/>
      <c r="K12"/>
      <c r="L12"/>
      <c r="M12"/>
      <c r="N12"/>
      <c r="O12"/>
      <c r="P12" s="1519" t="s">
        <v>450</v>
      </c>
      <c r="Q12" s="1520"/>
      <c r="R12" s="1520"/>
      <c r="S12" s="1520"/>
      <c r="T12" s="1521"/>
    </row>
    <row r="13" spans="2:20" x14ac:dyDescent="0.2">
      <c r="K13"/>
      <c r="L13"/>
      <c r="M13"/>
      <c r="N13"/>
      <c r="O13"/>
      <c r="P13"/>
      <c r="Q13"/>
      <c r="R13"/>
      <c r="S13"/>
      <c r="T13"/>
    </row>
    <row r="14" spans="2:20" ht="41.25" customHeight="1" x14ac:dyDescent="0.2">
      <c r="B14" s="1523" t="s">
        <v>164</v>
      </c>
      <c r="C14" s="1524"/>
      <c r="D14" s="202"/>
      <c r="E14" s="202"/>
      <c r="F14" s="198" t="s">
        <v>457</v>
      </c>
      <c r="G14" s="202"/>
      <c r="H14" s="199" t="s">
        <v>74</v>
      </c>
      <c r="I14" s="200"/>
      <c r="J14" s="201" t="s">
        <v>165</v>
      </c>
      <c r="K14"/>
      <c r="L14" s="1523" t="s">
        <v>164</v>
      </c>
      <c r="M14" s="1524"/>
      <c r="N14" s="202"/>
      <c r="O14" s="202"/>
      <c r="P14" s="198" t="s">
        <v>457</v>
      </c>
      <c r="Q14" s="202"/>
      <c r="R14" s="199" t="s">
        <v>74</v>
      </c>
      <c r="S14" s="200"/>
      <c r="T14" s="201" t="s">
        <v>165</v>
      </c>
    </row>
    <row r="15" spans="2:20" x14ac:dyDescent="0.2">
      <c r="K15"/>
      <c r="L15"/>
      <c r="M15"/>
      <c r="N15"/>
      <c r="O15"/>
      <c r="P15"/>
      <c r="Q15"/>
      <c r="R15"/>
      <c r="S15"/>
      <c r="T15"/>
    </row>
    <row r="16" spans="2:20" ht="18" customHeight="1" thickBot="1" x14ac:dyDescent="0.25">
      <c r="K16"/>
      <c r="L16"/>
      <c r="M16"/>
      <c r="N16"/>
      <c r="O16"/>
      <c r="P16"/>
      <c r="Q16"/>
      <c r="R16"/>
      <c r="S16"/>
      <c r="T16"/>
    </row>
    <row r="17" spans="2:21" x14ac:dyDescent="0.2">
      <c r="B17" s="1509" t="s">
        <v>320</v>
      </c>
      <c r="C17" s="1510"/>
      <c r="D17" s="1510"/>
      <c r="E17" s="1510"/>
      <c r="F17" s="1510"/>
      <c r="G17" s="1510"/>
      <c r="H17" s="1510"/>
      <c r="I17" s="1510"/>
      <c r="J17" s="1511"/>
      <c r="K17"/>
      <c r="L17"/>
      <c r="M17"/>
      <c r="N17"/>
      <c r="O17"/>
      <c r="P17"/>
      <c r="Q17"/>
      <c r="R17"/>
      <c r="S17"/>
      <c r="T17"/>
    </row>
    <row r="18" spans="2:21" ht="23.25" customHeight="1" thickBot="1" x14ac:dyDescent="0.25">
      <c r="B18" s="1512"/>
      <c r="C18" s="1513"/>
      <c r="D18" s="1513"/>
      <c r="E18" s="1513"/>
      <c r="F18" s="1513"/>
      <c r="G18" s="1513"/>
      <c r="H18" s="1513"/>
      <c r="I18" s="1513"/>
      <c r="J18" s="1514"/>
      <c r="K18"/>
      <c r="L18"/>
      <c r="M18"/>
      <c r="N18"/>
      <c r="O18"/>
      <c r="P18"/>
      <c r="Q18"/>
      <c r="R18"/>
      <c r="S18"/>
      <c r="T18"/>
    </row>
    <row r="19" spans="2:21" ht="13.5" thickBot="1" x14ac:dyDescent="0.25">
      <c r="K19"/>
      <c r="L19"/>
      <c r="M19"/>
      <c r="N19"/>
      <c r="O19"/>
      <c r="P19"/>
      <c r="Q19"/>
      <c r="R19"/>
      <c r="S19"/>
      <c r="T19"/>
    </row>
    <row r="20" spans="2:21" ht="66.75" customHeight="1" x14ac:dyDescent="0.2">
      <c r="B20" s="110" t="s">
        <v>315</v>
      </c>
      <c r="C20" s="1516" t="s">
        <v>449</v>
      </c>
      <c r="D20" s="171" t="s">
        <v>444</v>
      </c>
      <c r="E20" s="108"/>
      <c r="F20" s="170"/>
      <c r="G20" s="170"/>
      <c r="H20" s="170"/>
      <c r="I20" s="170"/>
      <c r="J20" s="163"/>
      <c r="K20"/>
      <c r="L20"/>
      <c r="M20"/>
      <c r="N20"/>
      <c r="O20"/>
      <c r="P20"/>
      <c r="Q20"/>
      <c r="R20"/>
      <c r="S20"/>
      <c r="T20"/>
    </row>
    <row r="21" spans="2:21" ht="66.75" customHeight="1" x14ac:dyDescent="0.2">
      <c r="B21" s="110" t="s">
        <v>316</v>
      </c>
      <c r="C21" s="1517"/>
      <c r="D21" s="171" t="s">
        <v>448</v>
      </c>
      <c r="E21" s="108"/>
      <c r="F21" s="164"/>
      <c r="G21" s="164"/>
      <c r="H21" s="170"/>
      <c r="I21" s="170"/>
      <c r="J21" s="163"/>
      <c r="K21"/>
      <c r="L21"/>
      <c r="M21"/>
      <c r="N21"/>
      <c r="O21"/>
      <c r="P21"/>
      <c r="Q21"/>
      <c r="R21"/>
      <c r="S21"/>
      <c r="T21"/>
    </row>
    <row r="22" spans="2:21" ht="66.75" customHeight="1" x14ac:dyDescent="0.2">
      <c r="B22" s="110" t="s">
        <v>317</v>
      </c>
      <c r="C22" s="1517"/>
      <c r="D22" s="171" t="s">
        <v>447</v>
      </c>
      <c r="E22" s="108"/>
      <c r="F22" s="165"/>
      <c r="G22" s="164"/>
      <c r="H22" s="164"/>
      <c r="I22" s="170"/>
      <c r="J22" s="163"/>
      <c r="K22"/>
      <c r="L22"/>
      <c r="M22"/>
      <c r="N22"/>
      <c r="O22"/>
      <c r="P22"/>
      <c r="Q22"/>
      <c r="R22"/>
      <c r="S22"/>
      <c r="T22"/>
    </row>
    <row r="23" spans="2:21" ht="66.75" customHeight="1" x14ac:dyDescent="0.2">
      <c r="B23" s="110" t="s">
        <v>318</v>
      </c>
      <c r="C23" s="1517"/>
      <c r="D23" s="171" t="s">
        <v>446</v>
      </c>
      <c r="E23" s="108"/>
      <c r="F23" s="165"/>
      <c r="G23" s="165"/>
      <c r="H23" s="164"/>
      <c r="I23" s="170"/>
      <c r="J23" s="163"/>
      <c r="K23"/>
      <c r="L23"/>
      <c r="M23"/>
      <c r="N23"/>
      <c r="O23"/>
      <c r="P23"/>
      <c r="Q23"/>
      <c r="R23"/>
      <c r="S23"/>
      <c r="T23"/>
    </row>
    <row r="24" spans="2:21" ht="66.75" customHeight="1" thickBot="1" x14ac:dyDescent="0.25">
      <c r="B24" s="110" t="s">
        <v>319</v>
      </c>
      <c r="C24" s="1518"/>
      <c r="D24" s="171" t="s">
        <v>445</v>
      </c>
      <c r="E24" s="108"/>
      <c r="F24" s="165"/>
      <c r="G24" s="165"/>
      <c r="H24" s="164"/>
      <c r="I24" s="170"/>
      <c r="J24" s="163"/>
      <c r="K24"/>
      <c r="L24"/>
      <c r="M24"/>
      <c r="N24"/>
      <c r="O24"/>
      <c r="P24"/>
      <c r="Q24"/>
      <c r="R24"/>
      <c r="S24"/>
      <c r="T24"/>
    </row>
    <row r="25" spans="2:21" ht="36.75" customHeight="1" x14ac:dyDescent="0.2">
      <c r="F25" s="171" t="s">
        <v>451</v>
      </c>
      <c r="G25" s="171" t="s">
        <v>453</v>
      </c>
      <c r="H25" s="171" t="s">
        <v>452</v>
      </c>
      <c r="I25" s="171" t="s">
        <v>454</v>
      </c>
      <c r="J25" s="171" t="s">
        <v>455</v>
      </c>
      <c r="K25"/>
      <c r="L25"/>
      <c r="M25"/>
      <c r="N25"/>
      <c r="O25"/>
      <c r="P25"/>
      <c r="Q25"/>
      <c r="R25"/>
      <c r="S25"/>
      <c r="T25"/>
    </row>
    <row r="26" spans="2:21" ht="33" customHeight="1" x14ac:dyDescent="0.2">
      <c r="F26" s="108"/>
      <c r="G26" s="108"/>
      <c r="H26" s="108"/>
      <c r="I26" s="108"/>
      <c r="J26" s="108"/>
      <c r="K26"/>
      <c r="L26"/>
      <c r="M26"/>
      <c r="N26"/>
      <c r="O26"/>
      <c r="P26"/>
      <c r="Q26"/>
      <c r="R26"/>
      <c r="S26"/>
      <c r="T26"/>
    </row>
    <row r="27" spans="2:21" s="109" customFormat="1" ht="33.75" customHeight="1" x14ac:dyDescent="0.2">
      <c r="F27" s="1522" t="s">
        <v>450</v>
      </c>
      <c r="G27" s="1522"/>
      <c r="H27" s="1522"/>
      <c r="I27" s="1522"/>
      <c r="J27" s="1522"/>
      <c r="K27"/>
      <c r="L27"/>
      <c r="M27"/>
      <c r="N27"/>
      <c r="O27"/>
      <c r="P27"/>
      <c r="Q27"/>
      <c r="R27"/>
      <c r="S27"/>
      <c r="T27"/>
      <c r="U27" s="106"/>
    </row>
    <row r="28" spans="2:21" x14ac:dyDescent="0.2">
      <c r="K28"/>
      <c r="L28"/>
      <c r="M28"/>
      <c r="N28"/>
      <c r="O28"/>
      <c r="P28"/>
      <c r="Q28"/>
      <c r="R28"/>
      <c r="S28"/>
      <c r="T28"/>
    </row>
    <row r="29" spans="2:21" ht="42" customHeight="1" x14ac:dyDescent="0.2">
      <c r="B29" s="1523" t="s">
        <v>164</v>
      </c>
      <c r="C29" s="1524"/>
      <c r="F29" s="198" t="s">
        <v>457</v>
      </c>
      <c r="H29" s="199" t="s">
        <v>74</v>
      </c>
      <c r="I29" s="200"/>
      <c r="J29" s="201" t="s">
        <v>165</v>
      </c>
      <c r="K29"/>
      <c r="L29"/>
      <c r="M29"/>
      <c r="N29"/>
      <c r="O29"/>
      <c r="P29"/>
      <c r="Q29"/>
      <c r="R29"/>
      <c r="S29"/>
      <c r="T29"/>
    </row>
    <row r="30" spans="2:21" ht="28.5" customHeight="1" x14ac:dyDescent="0.2">
      <c r="B30" s="1515" t="s">
        <v>322</v>
      </c>
      <c r="C30" s="1515"/>
      <c r="D30" s="1515"/>
      <c r="E30" s="1515"/>
      <c r="F30" s="1515"/>
      <c r="G30" s="1515"/>
      <c r="H30" s="1515"/>
      <c r="I30" s="1515"/>
      <c r="J30" s="1515"/>
      <c r="K30"/>
      <c r="L30"/>
      <c r="M30"/>
      <c r="N30"/>
      <c r="O30"/>
      <c r="P30"/>
      <c r="Q30"/>
      <c r="R30"/>
      <c r="S30"/>
      <c r="T30"/>
    </row>
  </sheetData>
  <sheetProtection algorithmName="SHA-512" hashValue="VrgXPbjmuyx/XDTWubAzKHS4ssbahoc70sSXPsh2D0CAJAMg8tDh6xRPv2Z9ct755IxC+llYedzRooG7Hs8NNQ==" saltValue="P/9iGq0QC+8Bb0YAJ69OBA==" spinCount="100000" sheet="1" objects="1" scenarios="1"/>
  <mergeCells count="13">
    <mergeCell ref="L2:T3"/>
    <mergeCell ref="M5:M9"/>
    <mergeCell ref="P12:T12"/>
    <mergeCell ref="L14:M14"/>
    <mergeCell ref="B2:J3"/>
    <mergeCell ref="B17:J18"/>
    <mergeCell ref="B30:J30"/>
    <mergeCell ref="C5:C9"/>
    <mergeCell ref="C20:C24"/>
    <mergeCell ref="F12:J12"/>
    <mergeCell ref="F27:J27"/>
    <mergeCell ref="B14:C14"/>
    <mergeCell ref="B29:C29"/>
  </mergeCells>
  <printOptions horizontalCentered="1" verticalCentered="1"/>
  <pageMargins left="0.70866141732283472" right="0.70866141732283472" top="0.74803149606299213" bottom="0.74803149606299213" header="0.31496062992125984" footer="0.31496062992125984"/>
  <pageSetup scale="52" orientation="portrait" r:id="rId1"/>
  <rowBreaks count="1" manualBreakCount="1">
    <brk id="30"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B1:V101"/>
  <sheetViews>
    <sheetView workbookViewId="0">
      <selection activeCell="X9" sqref="X9"/>
    </sheetView>
  </sheetViews>
  <sheetFormatPr baseColWidth="10" defaultRowHeight="12.75" x14ac:dyDescent="0.2"/>
  <cols>
    <col min="1" max="1" width="1.42578125" customWidth="1"/>
    <col min="14" max="14" width="2.5703125" customWidth="1"/>
    <col min="15" max="22" width="10.140625" customWidth="1"/>
  </cols>
  <sheetData>
    <row r="1" spans="2:22" ht="9" customHeight="1" thickBot="1" x14ac:dyDescent="0.25"/>
    <row r="2" spans="2:22" ht="26.25" customHeight="1" x14ac:dyDescent="0.2">
      <c r="B2" s="650"/>
      <c r="C2" s="651"/>
      <c r="D2" s="651"/>
      <c r="E2" s="652"/>
      <c r="F2" s="644" t="s">
        <v>908</v>
      </c>
      <c r="G2" s="645"/>
      <c r="H2" s="645"/>
      <c r="I2" s="645"/>
      <c r="J2" s="645"/>
      <c r="K2" s="645"/>
      <c r="L2" s="645"/>
      <c r="M2" s="645"/>
      <c r="N2" s="645"/>
      <c r="O2" s="645"/>
      <c r="P2" s="645"/>
      <c r="Q2" s="650"/>
      <c r="R2" s="651"/>
      <c r="S2" s="651"/>
      <c r="T2" s="651"/>
      <c r="U2" s="652"/>
    </row>
    <row r="3" spans="2:22" ht="26.25" customHeight="1" x14ac:dyDescent="0.2">
      <c r="B3" s="653"/>
      <c r="C3" s="654"/>
      <c r="D3" s="654"/>
      <c r="E3" s="655"/>
      <c r="F3" s="646"/>
      <c r="G3" s="647"/>
      <c r="H3" s="647"/>
      <c r="I3" s="647"/>
      <c r="J3" s="647"/>
      <c r="K3" s="647"/>
      <c r="L3" s="647"/>
      <c r="M3" s="647"/>
      <c r="N3" s="647"/>
      <c r="O3" s="647"/>
      <c r="P3" s="647"/>
      <c r="Q3" s="653"/>
      <c r="R3" s="654"/>
      <c r="S3" s="654"/>
      <c r="T3" s="654"/>
      <c r="U3" s="655"/>
    </row>
    <row r="4" spans="2:22" ht="26.25" customHeight="1" thickBot="1" x14ac:dyDescent="0.25">
      <c r="B4" s="656"/>
      <c r="C4" s="657"/>
      <c r="D4" s="657"/>
      <c r="E4" s="658"/>
      <c r="F4" s="648"/>
      <c r="G4" s="649"/>
      <c r="H4" s="649"/>
      <c r="I4" s="649"/>
      <c r="J4" s="649"/>
      <c r="K4" s="649"/>
      <c r="L4" s="649"/>
      <c r="M4" s="649"/>
      <c r="N4" s="649"/>
      <c r="O4" s="649"/>
      <c r="P4" s="649"/>
      <c r="Q4" s="656"/>
      <c r="R4" s="657"/>
      <c r="S4" s="657"/>
      <c r="T4" s="657"/>
      <c r="U4" s="658"/>
    </row>
    <row r="5" spans="2:22" ht="13.5" thickBot="1" x14ac:dyDescent="0.25"/>
    <row r="6" spans="2:22" x14ac:dyDescent="0.2">
      <c r="B6" s="659"/>
      <c r="C6" s="660"/>
      <c r="D6" s="660"/>
      <c r="E6" s="660"/>
      <c r="F6" s="660"/>
      <c r="G6" s="660"/>
      <c r="H6" s="660"/>
      <c r="I6" s="660"/>
      <c r="J6" s="660"/>
      <c r="K6" s="660"/>
      <c r="L6" s="660"/>
      <c r="M6" s="661"/>
      <c r="N6" s="677"/>
      <c r="O6" s="668"/>
      <c r="P6" s="669"/>
      <c r="Q6" s="669"/>
      <c r="R6" s="669"/>
      <c r="S6" s="669"/>
      <c r="T6" s="669"/>
      <c r="U6" s="670"/>
      <c r="V6" s="385"/>
    </row>
    <row r="7" spans="2:22" x14ac:dyDescent="0.2">
      <c r="B7" s="662"/>
      <c r="C7" s="663"/>
      <c r="D7" s="663"/>
      <c r="E7" s="663"/>
      <c r="F7" s="663"/>
      <c r="G7" s="663"/>
      <c r="H7" s="663"/>
      <c r="I7" s="663"/>
      <c r="J7" s="663"/>
      <c r="K7" s="663"/>
      <c r="L7" s="663"/>
      <c r="M7" s="664"/>
      <c r="N7" s="677"/>
      <c r="O7" s="671"/>
      <c r="P7" s="672"/>
      <c r="Q7" s="672"/>
      <c r="R7" s="672"/>
      <c r="S7" s="672"/>
      <c r="T7" s="672"/>
      <c r="U7" s="673"/>
      <c r="V7" s="385"/>
    </row>
    <row r="8" spans="2:22" x14ac:dyDescent="0.2">
      <c r="B8" s="662"/>
      <c r="C8" s="663"/>
      <c r="D8" s="663"/>
      <c r="E8" s="663"/>
      <c r="F8" s="663"/>
      <c r="G8" s="663"/>
      <c r="H8" s="663"/>
      <c r="I8" s="663"/>
      <c r="J8" s="663"/>
      <c r="K8" s="663"/>
      <c r="L8" s="663"/>
      <c r="M8" s="664"/>
      <c r="N8" s="677"/>
      <c r="O8" s="671"/>
      <c r="P8" s="672"/>
      <c r="Q8" s="672"/>
      <c r="R8" s="672"/>
      <c r="S8" s="672"/>
      <c r="T8" s="672"/>
      <c r="U8" s="673"/>
      <c r="V8" s="385"/>
    </row>
    <row r="9" spans="2:22" x14ac:dyDescent="0.2">
      <c r="B9" s="662"/>
      <c r="C9" s="663"/>
      <c r="D9" s="663"/>
      <c r="E9" s="663"/>
      <c r="F9" s="663"/>
      <c r="G9" s="663"/>
      <c r="H9" s="663"/>
      <c r="I9" s="663"/>
      <c r="J9" s="663"/>
      <c r="K9" s="663"/>
      <c r="L9" s="663"/>
      <c r="M9" s="664"/>
      <c r="N9" s="677"/>
      <c r="O9" s="671"/>
      <c r="P9" s="672"/>
      <c r="Q9" s="672"/>
      <c r="R9" s="672"/>
      <c r="S9" s="672"/>
      <c r="T9" s="672"/>
      <c r="U9" s="673"/>
      <c r="V9" s="385"/>
    </row>
    <row r="10" spans="2:22" x14ac:dyDescent="0.2">
      <c r="B10" s="662"/>
      <c r="C10" s="663"/>
      <c r="D10" s="663"/>
      <c r="E10" s="663"/>
      <c r="F10" s="663"/>
      <c r="G10" s="663"/>
      <c r="H10" s="663"/>
      <c r="I10" s="663"/>
      <c r="J10" s="663"/>
      <c r="K10" s="663"/>
      <c r="L10" s="663"/>
      <c r="M10" s="664"/>
      <c r="N10" s="677"/>
      <c r="O10" s="671"/>
      <c r="P10" s="672"/>
      <c r="Q10" s="672"/>
      <c r="R10" s="672"/>
      <c r="S10" s="672"/>
      <c r="T10" s="672"/>
      <c r="U10" s="673"/>
      <c r="V10" s="385"/>
    </row>
    <row r="11" spans="2:22" x14ac:dyDescent="0.2">
      <c r="B11" s="662"/>
      <c r="C11" s="663"/>
      <c r="D11" s="663"/>
      <c r="E11" s="663"/>
      <c r="F11" s="663"/>
      <c r="G11" s="663"/>
      <c r="H11" s="663"/>
      <c r="I11" s="663"/>
      <c r="J11" s="663"/>
      <c r="K11" s="663"/>
      <c r="L11" s="663"/>
      <c r="M11" s="664"/>
      <c r="N11" s="677"/>
      <c r="O11" s="671"/>
      <c r="P11" s="672"/>
      <c r="Q11" s="672"/>
      <c r="R11" s="672"/>
      <c r="S11" s="672"/>
      <c r="T11" s="672"/>
      <c r="U11" s="673"/>
      <c r="V11" s="385"/>
    </row>
    <row r="12" spans="2:22" x14ac:dyDescent="0.2">
      <c r="B12" s="662"/>
      <c r="C12" s="663"/>
      <c r="D12" s="663"/>
      <c r="E12" s="663"/>
      <c r="F12" s="663"/>
      <c r="G12" s="663"/>
      <c r="H12" s="663"/>
      <c r="I12" s="663"/>
      <c r="J12" s="663"/>
      <c r="K12" s="663"/>
      <c r="L12" s="663"/>
      <c r="M12" s="664"/>
      <c r="N12" s="677"/>
      <c r="O12" s="671"/>
      <c r="P12" s="672"/>
      <c r="Q12" s="672"/>
      <c r="R12" s="672"/>
      <c r="S12" s="672"/>
      <c r="T12" s="672"/>
      <c r="U12" s="673"/>
      <c r="V12" s="385"/>
    </row>
    <row r="13" spans="2:22" x14ac:dyDescent="0.2">
      <c r="B13" s="662"/>
      <c r="C13" s="663"/>
      <c r="D13" s="663"/>
      <c r="E13" s="663"/>
      <c r="F13" s="663"/>
      <c r="G13" s="663"/>
      <c r="H13" s="663"/>
      <c r="I13" s="663"/>
      <c r="J13" s="663"/>
      <c r="K13" s="663"/>
      <c r="L13" s="663"/>
      <c r="M13" s="664"/>
      <c r="N13" s="677"/>
      <c r="O13" s="671"/>
      <c r="P13" s="672"/>
      <c r="Q13" s="672"/>
      <c r="R13" s="672"/>
      <c r="S13" s="672"/>
      <c r="T13" s="672"/>
      <c r="U13" s="673"/>
      <c r="V13" s="385"/>
    </row>
    <row r="14" spans="2:22" x14ac:dyDescent="0.2">
      <c r="B14" s="662"/>
      <c r="C14" s="663"/>
      <c r="D14" s="663"/>
      <c r="E14" s="663"/>
      <c r="F14" s="663"/>
      <c r="G14" s="663"/>
      <c r="H14" s="663"/>
      <c r="I14" s="663"/>
      <c r="J14" s="663"/>
      <c r="K14" s="663"/>
      <c r="L14" s="663"/>
      <c r="M14" s="664"/>
      <c r="N14" s="677"/>
      <c r="O14" s="671"/>
      <c r="P14" s="672"/>
      <c r="Q14" s="672"/>
      <c r="R14" s="672"/>
      <c r="S14" s="672"/>
      <c r="T14" s="672"/>
      <c r="U14" s="673"/>
      <c r="V14" s="385"/>
    </row>
    <row r="15" spans="2:22" x14ac:dyDescent="0.2">
      <c r="B15" s="662"/>
      <c r="C15" s="663"/>
      <c r="D15" s="663"/>
      <c r="E15" s="663"/>
      <c r="F15" s="663"/>
      <c r="G15" s="663"/>
      <c r="H15" s="663"/>
      <c r="I15" s="663"/>
      <c r="J15" s="663"/>
      <c r="K15" s="663"/>
      <c r="L15" s="663"/>
      <c r="M15" s="664"/>
      <c r="N15" s="677"/>
      <c r="O15" s="671"/>
      <c r="P15" s="672"/>
      <c r="Q15" s="672"/>
      <c r="R15" s="672"/>
      <c r="S15" s="672"/>
      <c r="T15" s="672"/>
      <c r="U15" s="673"/>
      <c r="V15" s="385"/>
    </row>
    <row r="16" spans="2:22" x14ac:dyDescent="0.2">
      <c r="B16" s="662"/>
      <c r="C16" s="663"/>
      <c r="D16" s="663"/>
      <c r="E16" s="663"/>
      <c r="F16" s="663"/>
      <c r="G16" s="663"/>
      <c r="H16" s="663"/>
      <c r="I16" s="663"/>
      <c r="J16" s="663"/>
      <c r="K16" s="663"/>
      <c r="L16" s="663"/>
      <c r="M16" s="664"/>
      <c r="N16" s="677"/>
      <c r="O16" s="671"/>
      <c r="P16" s="672"/>
      <c r="Q16" s="672"/>
      <c r="R16" s="672"/>
      <c r="S16" s="672"/>
      <c r="T16" s="672"/>
      <c r="U16" s="673"/>
      <c r="V16" s="385"/>
    </row>
    <row r="17" spans="2:22" x14ac:dyDescent="0.2">
      <c r="B17" s="662"/>
      <c r="C17" s="663"/>
      <c r="D17" s="663"/>
      <c r="E17" s="663"/>
      <c r="F17" s="663"/>
      <c r="G17" s="663"/>
      <c r="H17" s="663"/>
      <c r="I17" s="663"/>
      <c r="J17" s="663"/>
      <c r="K17" s="663"/>
      <c r="L17" s="663"/>
      <c r="M17" s="664"/>
      <c r="N17" s="677"/>
      <c r="O17" s="671"/>
      <c r="P17" s="672"/>
      <c r="Q17" s="672"/>
      <c r="R17" s="672"/>
      <c r="S17" s="672"/>
      <c r="T17" s="672"/>
      <c r="U17" s="673"/>
      <c r="V17" s="385"/>
    </row>
    <row r="18" spans="2:22" x14ac:dyDescent="0.2">
      <c r="B18" s="662"/>
      <c r="C18" s="663"/>
      <c r="D18" s="663"/>
      <c r="E18" s="663"/>
      <c r="F18" s="663"/>
      <c r="G18" s="663"/>
      <c r="H18" s="663"/>
      <c r="I18" s="663"/>
      <c r="J18" s="663"/>
      <c r="K18" s="663"/>
      <c r="L18" s="663"/>
      <c r="M18" s="664"/>
      <c r="N18" s="677"/>
      <c r="O18" s="671"/>
      <c r="P18" s="672"/>
      <c r="Q18" s="672"/>
      <c r="R18" s="672"/>
      <c r="S18" s="672"/>
      <c r="T18" s="672"/>
      <c r="U18" s="673"/>
      <c r="V18" s="385"/>
    </row>
    <row r="19" spans="2:22" x14ac:dyDescent="0.2">
      <c r="B19" s="662"/>
      <c r="C19" s="663"/>
      <c r="D19" s="663"/>
      <c r="E19" s="663"/>
      <c r="F19" s="663"/>
      <c r="G19" s="663"/>
      <c r="H19" s="663"/>
      <c r="I19" s="663"/>
      <c r="J19" s="663"/>
      <c r="K19" s="663"/>
      <c r="L19" s="663"/>
      <c r="M19" s="664"/>
      <c r="N19" s="677"/>
      <c r="O19" s="671"/>
      <c r="P19" s="672"/>
      <c r="Q19" s="672"/>
      <c r="R19" s="672"/>
      <c r="S19" s="672"/>
      <c r="T19" s="672"/>
      <c r="U19" s="673"/>
      <c r="V19" s="385"/>
    </row>
    <row r="20" spans="2:22" x14ac:dyDescent="0.2">
      <c r="B20" s="662"/>
      <c r="C20" s="663"/>
      <c r="D20" s="663"/>
      <c r="E20" s="663"/>
      <c r="F20" s="663"/>
      <c r="G20" s="663"/>
      <c r="H20" s="663"/>
      <c r="I20" s="663"/>
      <c r="J20" s="663"/>
      <c r="K20" s="663"/>
      <c r="L20" s="663"/>
      <c r="M20" s="664"/>
      <c r="N20" s="677"/>
      <c r="O20" s="671"/>
      <c r="P20" s="672"/>
      <c r="Q20" s="672"/>
      <c r="R20" s="672"/>
      <c r="S20" s="672"/>
      <c r="T20" s="672"/>
      <c r="U20" s="673"/>
      <c r="V20" s="385"/>
    </row>
    <row r="21" spans="2:22" x14ac:dyDescent="0.2">
      <c r="B21" s="662"/>
      <c r="C21" s="663"/>
      <c r="D21" s="663"/>
      <c r="E21" s="663"/>
      <c r="F21" s="663"/>
      <c r="G21" s="663"/>
      <c r="H21" s="663"/>
      <c r="I21" s="663"/>
      <c r="J21" s="663"/>
      <c r="K21" s="663"/>
      <c r="L21" s="663"/>
      <c r="M21" s="664"/>
      <c r="N21" s="677"/>
      <c r="O21" s="671"/>
      <c r="P21" s="672"/>
      <c r="Q21" s="672"/>
      <c r="R21" s="672"/>
      <c r="S21" s="672"/>
      <c r="T21" s="672"/>
      <c r="U21" s="673"/>
      <c r="V21" s="385"/>
    </row>
    <row r="22" spans="2:22" x14ac:dyDescent="0.2">
      <c r="B22" s="662"/>
      <c r="C22" s="663"/>
      <c r="D22" s="663"/>
      <c r="E22" s="663"/>
      <c r="F22" s="663"/>
      <c r="G22" s="663"/>
      <c r="H22" s="663"/>
      <c r="I22" s="663"/>
      <c r="J22" s="663"/>
      <c r="K22" s="663"/>
      <c r="L22" s="663"/>
      <c r="M22" s="664"/>
      <c r="N22" s="677"/>
      <c r="O22" s="671"/>
      <c r="P22" s="672"/>
      <c r="Q22" s="672"/>
      <c r="R22" s="672"/>
      <c r="S22" s="672"/>
      <c r="T22" s="672"/>
      <c r="U22" s="673"/>
      <c r="V22" s="385"/>
    </row>
    <row r="23" spans="2:22" x14ac:dyDescent="0.2">
      <c r="B23" s="662"/>
      <c r="C23" s="663"/>
      <c r="D23" s="663"/>
      <c r="E23" s="663"/>
      <c r="F23" s="663"/>
      <c r="G23" s="663"/>
      <c r="H23" s="663"/>
      <c r="I23" s="663"/>
      <c r="J23" s="663"/>
      <c r="K23" s="663"/>
      <c r="L23" s="663"/>
      <c r="M23" s="664"/>
      <c r="N23" s="677"/>
      <c r="O23" s="671"/>
      <c r="P23" s="672"/>
      <c r="Q23" s="672"/>
      <c r="R23" s="672"/>
      <c r="S23" s="672"/>
      <c r="T23" s="672"/>
      <c r="U23" s="673"/>
      <c r="V23" s="385"/>
    </row>
    <row r="24" spans="2:22" x14ac:dyDescent="0.2">
      <c r="B24" s="662"/>
      <c r="C24" s="663"/>
      <c r="D24" s="663"/>
      <c r="E24" s="663"/>
      <c r="F24" s="663"/>
      <c r="G24" s="663"/>
      <c r="H24" s="663"/>
      <c r="I24" s="663"/>
      <c r="J24" s="663"/>
      <c r="K24" s="663"/>
      <c r="L24" s="663"/>
      <c r="M24" s="664"/>
      <c r="N24" s="677"/>
      <c r="O24" s="671"/>
      <c r="P24" s="672"/>
      <c r="Q24" s="672"/>
      <c r="R24" s="672"/>
      <c r="S24" s="672"/>
      <c r="T24" s="672"/>
      <c r="U24" s="673"/>
      <c r="V24" s="385"/>
    </row>
    <row r="25" spans="2:22" x14ac:dyDescent="0.2">
      <c r="B25" s="662"/>
      <c r="C25" s="663"/>
      <c r="D25" s="663"/>
      <c r="E25" s="663"/>
      <c r="F25" s="663"/>
      <c r="G25" s="663"/>
      <c r="H25" s="663"/>
      <c r="I25" s="663"/>
      <c r="J25" s="663"/>
      <c r="K25" s="663"/>
      <c r="L25" s="663"/>
      <c r="M25" s="664"/>
      <c r="N25" s="677"/>
      <c r="O25" s="671"/>
      <c r="P25" s="672"/>
      <c r="Q25" s="672"/>
      <c r="R25" s="672"/>
      <c r="S25" s="672"/>
      <c r="T25" s="672"/>
      <c r="U25" s="673"/>
      <c r="V25" s="385"/>
    </row>
    <row r="26" spans="2:22" x14ac:dyDescent="0.2">
      <c r="B26" s="662"/>
      <c r="C26" s="663"/>
      <c r="D26" s="663"/>
      <c r="E26" s="663"/>
      <c r="F26" s="663"/>
      <c r="G26" s="663"/>
      <c r="H26" s="663"/>
      <c r="I26" s="663"/>
      <c r="J26" s="663"/>
      <c r="K26" s="663"/>
      <c r="L26" s="663"/>
      <c r="M26" s="664"/>
      <c r="N26" s="677"/>
      <c r="O26" s="671"/>
      <c r="P26" s="672"/>
      <c r="Q26" s="672"/>
      <c r="R26" s="672"/>
      <c r="S26" s="672"/>
      <c r="T26" s="672"/>
      <c r="U26" s="673"/>
      <c r="V26" s="385"/>
    </row>
    <row r="27" spans="2:22" x14ac:dyDescent="0.2">
      <c r="B27" s="662"/>
      <c r="C27" s="663"/>
      <c r="D27" s="663"/>
      <c r="E27" s="663"/>
      <c r="F27" s="663"/>
      <c r="G27" s="663"/>
      <c r="H27" s="663"/>
      <c r="I27" s="663"/>
      <c r="J27" s="663"/>
      <c r="K27" s="663"/>
      <c r="L27" s="663"/>
      <c r="M27" s="664"/>
      <c r="N27" s="677"/>
      <c r="O27" s="671"/>
      <c r="P27" s="672"/>
      <c r="Q27" s="672"/>
      <c r="R27" s="672"/>
      <c r="S27" s="672"/>
      <c r="T27" s="672"/>
      <c r="U27" s="673"/>
      <c r="V27" s="385"/>
    </row>
    <row r="28" spans="2:22" x14ac:dyDescent="0.2">
      <c r="B28" s="662"/>
      <c r="C28" s="663"/>
      <c r="D28" s="663"/>
      <c r="E28" s="663"/>
      <c r="F28" s="663"/>
      <c r="G28" s="663"/>
      <c r="H28" s="663"/>
      <c r="I28" s="663"/>
      <c r="J28" s="663"/>
      <c r="K28" s="663"/>
      <c r="L28" s="663"/>
      <c r="M28" s="664"/>
      <c r="N28" s="677"/>
      <c r="O28" s="671"/>
      <c r="P28" s="672"/>
      <c r="Q28" s="672"/>
      <c r="R28" s="672"/>
      <c r="S28" s="672"/>
      <c r="T28" s="672"/>
      <c r="U28" s="673"/>
      <c r="V28" s="385"/>
    </row>
    <row r="29" spans="2:22" x14ac:dyDescent="0.2">
      <c r="B29" s="662"/>
      <c r="C29" s="663"/>
      <c r="D29" s="663"/>
      <c r="E29" s="663"/>
      <c r="F29" s="663"/>
      <c r="G29" s="663"/>
      <c r="H29" s="663"/>
      <c r="I29" s="663"/>
      <c r="J29" s="663"/>
      <c r="K29" s="663"/>
      <c r="L29" s="663"/>
      <c r="M29" s="664"/>
      <c r="N29" s="677"/>
      <c r="O29" s="671"/>
      <c r="P29" s="672"/>
      <c r="Q29" s="672"/>
      <c r="R29" s="672"/>
      <c r="S29" s="672"/>
      <c r="T29" s="672"/>
      <c r="U29" s="673"/>
      <c r="V29" s="385"/>
    </row>
    <row r="30" spans="2:22" x14ac:dyDescent="0.2">
      <c r="B30" s="662"/>
      <c r="C30" s="663"/>
      <c r="D30" s="663"/>
      <c r="E30" s="663"/>
      <c r="F30" s="663"/>
      <c r="G30" s="663"/>
      <c r="H30" s="663"/>
      <c r="I30" s="663"/>
      <c r="J30" s="663"/>
      <c r="K30" s="663"/>
      <c r="L30" s="663"/>
      <c r="M30" s="664"/>
      <c r="N30" s="677"/>
      <c r="O30" s="671"/>
      <c r="P30" s="672"/>
      <c r="Q30" s="672"/>
      <c r="R30" s="672"/>
      <c r="S30" s="672"/>
      <c r="T30" s="672"/>
      <c r="U30" s="673"/>
      <c r="V30" s="385"/>
    </row>
    <row r="31" spans="2:22" x14ac:dyDescent="0.2">
      <c r="B31" s="662"/>
      <c r="C31" s="663"/>
      <c r="D31" s="663"/>
      <c r="E31" s="663"/>
      <c r="F31" s="663"/>
      <c r="G31" s="663"/>
      <c r="H31" s="663"/>
      <c r="I31" s="663"/>
      <c r="J31" s="663"/>
      <c r="K31" s="663"/>
      <c r="L31" s="663"/>
      <c r="M31" s="664"/>
      <c r="N31" s="677"/>
      <c r="O31" s="671"/>
      <c r="P31" s="672"/>
      <c r="Q31" s="672"/>
      <c r="R31" s="672"/>
      <c r="S31" s="672"/>
      <c r="T31" s="672"/>
      <c r="U31" s="673"/>
      <c r="V31" s="385"/>
    </row>
    <row r="32" spans="2:22" x14ac:dyDescent="0.2">
      <c r="B32" s="662"/>
      <c r="C32" s="663"/>
      <c r="D32" s="663"/>
      <c r="E32" s="663"/>
      <c r="F32" s="663"/>
      <c r="G32" s="663"/>
      <c r="H32" s="663"/>
      <c r="I32" s="663"/>
      <c r="J32" s="663"/>
      <c r="K32" s="663"/>
      <c r="L32" s="663"/>
      <c r="M32" s="664"/>
      <c r="N32" s="677"/>
      <c r="O32" s="671"/>
      <c r="P32" s="672"/>
      <c r="Q32" s="672"/>
      <c r="R32" s="672"/>
      <c r="S32" s="672"/>
      <c r="T32" s="672"/>
      <c r="U32" s="673"/>
      <c r="V32" s="385"/>
    </row>
    <row r="33" spans="2:22" x14ac:dyDescent="0.2">
      <c r="B33" s="662"/>
      <c r="C33" s="663"/>
      <c r="D33" s="663"/>
      <c r="E33" s="663"/>
      <c r="F33" s="663"/>
      <c r="G33" s="663"/>
      <c r="H33" s="663"/>
      <c r="I33" s="663"/>
      <c r="J33" s="663"/>
      <c r="K33" s="663"/>
      <c r="L33" s="663"/>
      <c r="M33" s="664"/>
      <c r="N33" s="677"/>
      <c r="O33" s="671"/>
      <c r="P33" s="672"/>
      <c r="Q33" s="672"/>
      <c r="R33" s="672"/>
      <c r="S33" s="672"/>
      <c r="T33" s="672"/>
      <c r="U33" s="673"/>
      <c r="V33" s="385"/>
    </row>
    <row r="34" spans="2:22" x14ac:dyDescent="0.2">
      <c r="B34" s="662"/>
      <c r="C34" s="663"/>
      <c r="D34" s="663"/>
      <c r="E34" s="663"/>
      <c r="F34" s="663"/>
      <c r="G34" s="663"/>
      <c r="H34" s="663"/>
      <c r="I34" s="663"/>
      <c r="J34" s="663"/>
      <c r="K34" s="663"/>
      <c r="L34" s="663"/>
      <c r="M34" s="664"/>
      <c r="N34" s="677"/>
      <c r="O34" s="671"/>
      <c r="P34" s="672"/>
      <c r="Q34" s="672"/>
      <c r="R34" s="672"/>
      <c r="S34" s="672"/>
      <c r="T34" s="672"/>
      <c r="U34" s="673"/>
      <c r="V34" s="385"/>
    </row>
    <row r="35" spans="2:22" x14ac:dyDescent="0.2">
      <c r="B35" s="662"/>
      <c r="C35" s="663"/>
      <c r="D35" s="663"/>
      <c r="E35" s="663"/>
      <c r="F35" s="663"/>
      <c r="G35" s="663"/>
      <c r="H35" s="663"/>
      <c r="I35" s="663"/>
      <c r="J35" s="663"/>
      <c r="K35" s="663"/>
      <c r="L35" s="663"/>
      <c r="M35" s="664"/>
      <c r="N35" s="677"/>
      <c r="O35" s="671"/>
      <c r="P35" s="672"/>
      <c r="Q35" s="672"/>
      <c r="R35" s="672"/>
      <c r="S35" s="672"/>
      <c r="T35" s="672"/>
      <c r="U35" s="673"/>
      <c r="V35" s="385"/>
    </row>
    <row r="36" spans="2:22" x14ac:dyDescent="0.2">
      <c r="B36" s="662"/>
      <c r="C36" s="663"/>
      <c r="D36" s="663"/>
      <c r="E36" s="663"/>
      <c r="F36" s="663"/>
      <c r="G36" s="663"/>
      <c r="H36" s="663"/>
      <c r="I36" s="663"/>
      <c r="J36" s="663"/>
      <c r="K36" s="663"/>
      <c r="L36" s="663"/>
      <c r="M36" s="664"/>
      <c r="N36" s="677"/>
      <c r="O36" s="671"/>
      <c r="P36" s="672"/>
      <c r="Q36" s="672"/>
      <c r="R36" s="672"/>
      <c r="S36" s="672"/>
      <c r="T36" s="672"/>
      <c r="U36" s="673"/>
      <c r="V36" s="385"/>
    </row>
    <row r="37" spans="2:22" x14ac:dyDescent="0.2">
      <c r="B37" s="662"/>
      <c r="C37" s="663"/>
      <c r="D37" s="663"/>
      <c r="E37" s="663"/>
      <c r="F37" s="663"/>
      <c r="G37" s="663"/>
      <c r="H37" s="663"/>
      <c r="I37" s="663"/>
      <c r="J37" s="663"/>
      <c r="K37" s="663"/>
      <c r="L37" s="663"/>
      <c r="M37" s="664"/>
      <c r="N37" s="677"/>
      <c r="O37" s="671"/>
      <c r="P37" s="672"/>
      <c r="Q37" s="672"/>
      <c r="R37" s="672"/>
      <c r="S37" s="672"/>
      <c r="T37" s="672"/>
      <c r="U37" s="673"/>
      <c r="V37" s="385"/>
    </row>
    <row r="38" spans="2:22" x14ac:dyDescent="0.2">
      <c r="B38" s="662"/>
      <c r="C38" s="663"/>
      <c r="D38" s="663"/>
      <c r="E38" s="663"/>
      <c r="F38" s="663"/>
      <c r="G38" s="663"/>
      <c r="H38" s="663"/>
      <c r="I38" s="663"/>
      <c r="J38" s="663"/>
      <c r="K38" s="663"/>
      <c r="L38" s="663"/>
      <c r="M38" s="664"/>
      <c r="N38" s="677"/>
      <c r="O38" s="671"/>
      <c r="P38" s="672"/>
      <c r="Q38" s="672"/>
      <c r="R38" s="672"/>
      <c r="S38" s="672"/>
      <c r="T38" s="672"/>
      <c r="U38" s="673"/>
      <c r="V38" s="385"/>
    </row>
    <row r="39" spans="2:22" ht="13.5" thickBot="1" x14ac:dyDescent="0.25">
      <c r="B39" s="665"/>
      <c r="C39" s="666"/>
      <c r="D39" s="666"/>
      <c r="E39" s="666"/>
      <c r="F39" s="666"/>
      <c r="G39" s="666"/>
      <c r="H39" s="666"/>
      <c r="I39" s="666"/>
      <c r="J39" s="666"/>
      <c r="K39" s="666"/>
      <c r="L39" s="666"/>
      <c r="M39" s="667"/>
      <c r="N39" s="677"/>
      <c r="O39" s="674"/>
      <c r="P39" s="675"/>
      <c r="Q39" s="675"/>
      <c r="R39" s="675"/>
      <c r="S39" s="675"/>
      <c r="T39" s="675"/>
      <c r="U39" s="676"/>
      <c r="V39" s="385"/>
    </row>
    <row r="40" spans="2:22" x14ac:dyDescent="0.2">
      <c r="O40" s="385"/>
      <c r="P40" s="385"/>
      <c r="Q40" s="385"/>
      <c r="R40" s="385"/>
      <c r="S40" s="385"/>
      <c r="T40" s="385"/>
      <c r="U40" s="385"/>
      <c r="V40" s="385"/>
    </row>
    <row r="41" spans="2:22" x14ac:dyDescent="0.2">
      <c r="O41" s="385"/>
      <c r="P41" s="385"/>
      <c r="Q41" s="385"/>
      <c r="R41" s="385"/>
      <c r="S41" s="385"/>
      <c r="T41" s="385"/>
      <c r="U41" s="385"/>
      <c r="V41" s="385"/>
    </row>
    <row r="101" spans="2:2" x14ac:dyDescent="0.2">
      <c r="B101" t="s">
        <v>399</v>
      </c>
    </row>
  </sheetData>
  <sheetProtection algorithmName="SHA-512" hashValue="XWXuPQoMVi9JqAy0UFFCZWqGLd11IKejXH0w5BXjOh+qcWm9tX1yugMUJiRCL6vupEhBzxsnXlQFPkbQy0bp/w==" saltValue="pMfNxF3XTuebOQZPtMnurw==" spinCount="100000" sheet="1" objects="1" scenarios="1" selectLockedCells="1" selectUnlockedCells="1"/>
  <mergeCells count="6">
    <mergeCell ref="F2:P4"/>
    <mergeCell ref="Q2:U4"/>
    <mergeCell ref="B6:M39"/>
    <mergeCell ref="O6:U39"/>
    <mergeCell ref="N6:N39"/>
    <mergeCell ref="B2:E4"/>
  </mergeCells>
  <pageMargins left="0.7" right="0.7" top="0.75" bottom="0.75" header="0.3" footer="0.3"/>
  <pageSetup scale="5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A1:Z65"/>
  <sheetViews>
    <sheetView zoomScale="70" zoomScaleNormal="70" workbookViewId="0">
      <selection activeCell="AC4" sqref="AC4"/>
    </sheetView>
  </sheetViews>
  <sheetFormatPr baseColWidth="10" defaultRowHeight="12.75" x14ac:dyDescent="0.2"/>
  <cols>
    <col min="1" max="1" width="2.85546875" customWidth="1"/>
    <col min="2" max="2" width="5.7109375" customWidth="1"/>
    <col min="3" max="3" width="57.7109375" customWidth="1"/>
    <col min="4" max="4" width="5.7109375" customWidth="1"/>
    <col min="5" max="5" width="57.5703125" customWidth="1"/>
    <col min="6" max="6" width="2.85546875" customWidth="1"/>
    <col min="7" max="15" width="5.7109375" customWidth="1"/>
    <col min="16" max="25" width="5.85546875" customWidth="1"/>
    <col min="26" max="26" width="5.28515625" customWidth="1"/>
  </cols>
  <sheetData>
    <row r="1" spans="1:26" ht="10.5" customHeight="1" thickBot="1" x14ac:dyDescent="0.25">
      <c r="A1" s="677"/>
      <c r="B1" s="677"/>
      <c r="C1" s="677"/>
      <c r="D1" s="677"/>
      <c r="E1" s="677"/>
      <c r="F1" s="677"/>
      <c r="G1" s="677"/>
      <c r="H1" s="677"/>
      <c r="I1" s="677"/>
      <c r="J1" s="677"/>
      <c r="K1" s="677"/>
      <c r="L1" s="677"/>
      <c r="M1" s="677"/>
      <c r="N1" s="677"/>
      <c r="O1" s="677"/>
      <c r="P1" s="677"/>
      <c r="Q1" s="677"/>
      <c r="R1" s="677"/>
      <c r="S1" s="677"/>
      <c r="T1" s="677"/>
      <c r="U1" s="677"/>
      <c r="V1" s="677"/>
      <c r="W1" s="677"/>
      <c r="X1" s="677"/>
      <c r="Y1" s="677"/>
    </row>
    <row r="2" spans="1:26" ht="36" customHeight="1" x14ac:dyDescent="0.2">
      <c r="A2" s="677"/>
      <c r="B2" s="650"/>
      <c r="C2" s="651"/>
      <c r="D2" s="711" t="s">
        <v>907</v>
      </c>
      <c r="E2" s="712"/>
      <c r="F2" s="712"/>
      <c r="G2" s="712"/>
      <c r="H2" s="712"/>
      <c r="I2" s="712"/>
      <c r="J2" s="712"/>
      <c r="K2" s="712"/>
      <c r="L2" s="712"/>
      <c r="M2" s="712"/>
      <c r="N2" s="712"/>
      <c r="O2" s="712"/>
      <c r="P2" s="712"/>
      <c r="Q2" s="717"/>
      <c r="R2" s="718"/>
      <c r="S2" s="718"/>
      <c r="T2" s="718"/>
      <c r="U2" s="718"/>
      <c r="V2" s="718"/>
      <c r="W2" s="718"/>
      <c r="X2" s="718"/>
      <c r="Y2" s="719"/>
      <c r="Z2" s="677"/>
    </row>
    <row r="3" spans="1:26" ht="36" customHeight="1" x14ac:dyDescent="0.2">
      <c r="A3" s="677"/>
      <c r="B3" s="653"/>
      <c r="C3" s="654"/>
      <c r="D3" s="713"/>
      <c r="E3" s="714"/>
      <c r="F3" s="714"/>
      <c r="G3" s="714"/>
      <c r="H3" s="714"/>
      <c r="I3" s="714"/>
      <c r="J3" s="714"/>
      <c r="K3" s="714"/>
      <c r="L3" s="714"/>
      <c r="M3" s="714"/>
      <c r="N3" s="714"/>
      <c r="O3" s="714"/>
      <c r="P3" s="714"/>
      <c r="Q3" s="720"/>
      <c r="R3" s="654"/>
      <c r="S3" s="654"/>
      <c r="T3" s="654"/>
      <c r="U3" s="654"/>
      <c r="V3" s="654"/>
      <c r="W3" s="654"/>
      <c r="X3" s="654"/>
      <c r="Y3" s="721"/>
      <c r="Z3" s="677"/>
    </row>
    <row r="4" spans="1:26" ht="36" customHeight="1" thickBot="1" x14ac:dyDescent="0.25">
      <c r="A4" s="677"/>
      <c r="B4" s="656"/>
      <c r="C4" s="657"/>
      <c r="D4" s="715"/>
      <c r="E4" s="716"/>
      <c r="F4" s="716"/>
      <c r="G4" s="716"/>
      <c r="H4" s="716"/>
      <c r="I4" s="716"/>
      <c r="J4" s="716"/>
      <c r="K4" s="716"/>
      <c r="L4" s="716"/>
      <c r="M4" s="716"/>
      <c r="N4" s="716"/>
      <c r="O4" s="716"/>
      <c r="P4" s="716"/>
      <c r="Q4" s="722"/>
      <c r="R4" s="723"/>
      <c r="S4" s="723"/>
      <c r="T4" s="723"/>
      <c r="U4" s="723"/>
      <c r="V4" s="723"/>
      <c r="W4" s="723"/>
      <c r="X4" s="723"/>
      <c r="Y4" s="724"/>
      <c r="Z4" s="677"/>
    </row>
    <row r="5" spans="1:26" ht="10.5" customHeight="1" thickBot="1" x14ac:dyDescent="0.25">
      <c r="A5" s="677"/>
      <c r="B5" s="677"/>
      <c r="C5" s="677"/>
      <c r="D5" s="677"/>
      <c r="E5" s="677"/>
      <c r="F5" s="677"/>
      <c r="G5" s="677"/>
      <c r="H5" s="677"/>
      <c r="I5" s="677"/>
      <c r="J5" s="677"/>
      <c r="K5" s="677"/>
      <c r="L5" s="677"/>
      <c r="M5" s="677"/>
      <c r="N5" s="677"/>
      <c r="O5" s="677"/>
      <c r="P5" s="677"/>
      <c r="Q5" s="677"/>
      <c r="R5" s="677"/>
      <c r="S5" s="677"/>
      <c r="T5" s="677"/>
      <c r="U5" s="677"/>
      <c r="V5" s="677"/>
      <c r="W5" s="677"/>
      <c r="X5" s="677"/>
      <c r="Y5" s="677"/>
      <c r="Z5" s="677"/>
    </row>
    <row r="6" spans="1:26" ht="38.25" customHeight="1" thickBot="1" x14ac:dyDescent="0.25">
      <c r="A6" s="677"/>
      <c r="B6" s="746" t="s">
        <v>459</v>
      </c>
      <c r="C6" s="747"/>
      <c r="D6" s="747"/>
      <c r="E6" s="748"/>
      <c r="F6" s="678"/>
      <c r="G6" s="740" t="s">
        <v>460</v>
      </c>
      <c r="H6" s="741"/>
      <c r="I6" s="741"/>
      <c r="J6" s="741"/>
      <c r="K6" s="741"/>
      <c r="L6" s="741"/>
      <c r="M6" s="741"/>
      <c r="N6" s="741"/>
      <c r="O6" s="741"/>
      <c r="P6" s="741"/>
      <c r="Q6" s="741"/>
      <c r="R6" s="741"/>
      <c r="S6" s="741"/>
      <c r="T6" s="741"/>
      <c r="U6" s="741"/>
      <c r="V6" s="741"/>
      <c r="W6" s="741"/>
      <c r="X6" s="741"/>
      <c r="Y6" s="742"/>
      <c r="Z6" s="677"/>
    </row>
    <row r="7" spans="1:26" ht="21.75" customHeight="1" thickBot="1" x14ac:dyDescent="0.25">
      <c r="A7" s="677"/>
      <c r="B7" s="749" t="s">
        <v>353</v>
      </c>
      <c r="C7" s="750"/>
      <c r="D7" s="750"/>
      <c r="E7" s="751"/>
      <c r="F7" s="678"/>
      <c r="G7" s="688" t="s">
        <v>461</v>
      </c>
      <c r="H7" s="689"/>
      <c r="I7" s="689"/>
      <c r="J7" s="689"/>
      <c r="K7" s="689"/>
      <c r="L7" s="689"/>
      <c r="M7" s="689"/>
      <c r="N7" s="689"/>
      <c r="O7" s="743"/>
      <c r="P7" s="744" t="s">
        <v>462</v>
      </c>
      <c r="Q7" s="689"/>
      <c r="R7" s="689"/>
      <c r="S7" s="689"/>
      <c r="T7" s="689"/>
      <c r="U7" s="689"/>
      <c r="V7" s="689"/>
      <c r="W7" s="689"/>
      <c r="X7" s="689"/>
      <c r="Y7" s="745"/>
      <c r="Z7" s="677"/>
    </row>
    <row r="8" spans="1:26" ht="15.75" customHeight="1" x14ac:dyDescent="0.2">
      <c r="A8" s="677"/>
      <c r="B8" s="243"/>
      <c r="C8" s="244" t="s">
        <v>354</v>
      </c>
      <c r="D8" s="244"/>
      <c r="E8" s="245" t="s">
        <v>355</v>
      </c>
      <c r="F8" s="678"/>
      <c r="G8" s="728"/>
      <c r="H8" s="696" t="s">
        <v>463</v>
      </c>
      <c r="I8" s="696"/>
      <c r="J8" s="696"/>
      <c r="K8" s="696"/>
      <c r="L8" s="696"/>
      <c r="M8" s="696"/>
      <c r="N8" s="696"/>
      <c r="O8" s="697"/>
      <c r="P8" s="728"/>
      <c r="Q8" s="696" t="s">
        <v>471</v>
      </c>
      <c r="R8" s="696"/>
      <c r="S8" s="696"/>
      <c r="T8" s="696"/>
      <c r="U8" s="696"/>
      <c r="V8" s="696"/>
      <c r="W8" s="696"/>
      <c r="X8" s="696"/>
      <c r="Y8" s="697"/>
      <c r="Z8" s="677"/>
    </row>
    <row r="9" spans="1:26" ht="12.75" customHeight="1" x14ac:dyDescent="0.2">
      <c r="A9" s="677"/>
      <c r="B9" s="246" t="s">
        <v>356</v>
      </c>
      <c r="C9" s="225"/>
      <c r="D9" s="223" t="s">
        <v>357</v>
      </c>
      <c r="E9" s="247"/>
      <c r="F9" s="678"/>
      <c r="G9" s="731"/>
      <c r="H9" s="698"/>
      <c r="I9" s="698"/>
      <c r="J9" s="698"/>
      <c r="K9" s="698"/>
      <c r="L9" s="698"/>
      <c r="M9" s="698"/>
      <c r="N9" s="698"/>
      <c r="O9" s="699"/>
      <c r="P9" s="731"/>
      <c r="Q9" s="698"/>
      <c r="R9" s="698"/>
      <c r="S9" s="698"/>
      <c r="T9" s="698"/>
      <c r="U9" s="698"/>
      <c r="V9" s="698"/>
      <c r="W9" s="698"/>
      <c r="X9" s="698"/>
      <c r="Y9" s="699"/>
      <c r="Z9" s="677"/>
    </row>
    <row r="10" spans="1:26" ht="12.75" customHeight="1" x14ac:dyDescent="0.2">
      <c r="A10" s="677"/>
      <c r="B10" s="246" t="s">
        <v>358</v>
      </c>
      <c r="C10" s="226"/>
      <c r="D10" s="223" t="s">
        <v>359</v>
      </c>
      <c r="E10" s="247"/>
      <c r="F10" s="678"/>
      <c r="G10" s="731"/>
      <c r="H10" s="698"/>
      <c r="I10" s="698"/>
      <c r="J10" s="698"/>
      <c r="K10" s="698"/>
      <c r="L10" s="698"/>
      <c r="M10" s="698"/>
      <c r="N10" s="698"/>
      <c r="O10" s="699"/>
      <c r="P10" s="731"/>
      <c r="Q10" s="698"/>
      <c r="R10" s="698"/>
      <c r="S10" s="698"/>
      <c r="T10" s="698"/>
      <c r="U10" s="698"/>
      <c r="V10" s="698"/>
      <c r="W10" s="698"/>
      <c r="X10" s="698"/>
      <c r="Y10" s="699"/>
      <c r="Z10" s="677"/>
    </row>
    <row r="11" spans="1:26" ht="12.75" customHeight="1" x14ac:dyDescent="0.2">
      <c r="A11" s="677"/>
      <c r="B11" s="246" t="s">
        <v>360</v>
      </c>
      <c r="C11" s="226"/>
      <c r="D11" s="223" t="s">
        <v>361</v>
      </c>
      <c r="E11" s="247"/>
      <c r="F11" s="678"/>
      <c r="G11" s="731"/>
      <c r="H11" s="698"/>
      <c r="I11" s="698"/>
      <c r="J11" s="698"/>
      <c r="K11" s="698"/>
      <c r="L11" s="698"/>
      <c r="M11" s="698"/>
      <c r="N11" s="698"/>
      <c r="O11" s="699"/>
      <c r="P11" s="731"/>
      <c r="Q11" s="698"/>
      <c r="R11" s="698"/>
      <c r="S11" s="698"/>
      <c r="T11" s="698"/>
      <c r="U11" s="698"/>
      <c r="V11" s="698"/>
      <c r="W11" s="698"/>
      <c r="X11" s="698"/>
      <c r="Y11" s="699"/>
      <c r="Z11" s="677"/>
    </row>
    <row r="12" spans="1:26" ht="12.75" customHeight="1" x14ac:dyDescent="0.2">
      <c r="A12" s="677"/>
      <c r="B12" s="246" t="s">
        <v>362</v>
      </c>
      <c r="C12" s="226"/>
      <c r="D12" s="223" t="s">
        <v>363</v>
      </c>
      <c r="E12" s="247"/>
      <c r="F12" s="678"/>
      <c r="G12" s="731"/>
      <c r="H12" s="698"/>
      <c r="I12" s="698"/>
      <c r="J12" s="698"/>
      <c r="K12" s="698"/>
      <c r="L12" s="698"/>
      <c r="M12" s="698"/>
      <c r="N12" s="698"/>
      <c r="O12" s="699"/>
      <c r="P12" s="731"/>
      <c r="Q12" s="698"/>
      <c r="R12" s="698"/>
      <c r="S12" s="698"/>
      <c r="T12" s="698"/>
      <c r="U12" s="698"/>
      <c r="V12" s="698"/>
      <c r="W12" s="698"/>
      <c r="X12" s="698"/>
      <c r="Y12" s="699"/>
      <c r="Z12" s="677"/>
    </row>
    <row r="13" spans="1:26" ht="12.75" customHeight="1" x14ac:dyDescent="0.2">
      <c r="A13" s="677"/>
      <c r="B13" s="246" t="s">
        <v>364</v>
      </c>
      <c r="C13" s="226"/>
      <c r="D13" s="223" t="s">
        <v>365</v>
      </c>
      <c r="E13" s="247"/>
      <c r="F13" s="678"/>
      <c r="G13" s="731"/>
      <c r="H13" s="698"/>
      <c r="I13" s="698"/>
      <c r="J13" s="698"/>
      <c r="K13" s="698"/>
      <c r="L13" s="698"/>
      <c r="M13" s="698"/>
      <c r="N13" s="698"/>
      <c r="O13" s="699"/>
      <c r="P13" s="731"/>
      <c r="Q13" s="698"/>
      <c r="R13" s="698"/>
      <c r="S13" s="698"/>
      <c r="T13" s="698"/>
      <c r="U13" s="698"/>
      <c r="V13" s="698"/>
      <c r="W13" s="698"/>
      <c r="X13" s="698"/>
      <c r="Y13" s="699"/>
      <c r="Z13" s="677"/>
    </row>
    <row r="14" spans="1:26" ht="12.75" customHeight="1" x14ac:dyDescent="0.2">
      <c r="A14" s="677"/>
      <c r="B14" s="246" t="s">
        <v>366</v>
      </c>
      <c r="C14" s="226"/>
      <c r="D14" s="223" t="s">
        <v>367</v>
      </c>
      <c r="E14" s="247"/>
      <c r="F14" s="678"/>
      <c r="G14" s="731"/>
      <c r="H14" s="698"/>
      <c r="I14" s="698"/>
      <c r="J14" s="698"/>
      <c r="K14" s="698"/>
      <c r="L14" s="698"/>
      <c r="M14" s="698"/>
      <c r="N14" s="698"/>
      <c r="O14" s="699"/>
      <c r="P14" s="731"/>
      <c r="Q14" s="698"/>
      <c r="R14" s="698"/>
      <c r="S14" s="698"/>
      <c r="T14" s="698"/>
      <c r="U14" s="698"/>
      <c r="V14" s="698"/>
      <c r="W14" s="698"/>
      <c r="X14" s="698"/>
      <c r="Y14" s="699"/>
      <c r="Z14" s="677"/>
    </row>
    <row r="15" spans="1:26" ht="12.75" customHeight="1" x14ac:dyDescent="0.2">
      <c r="A15" s="677"/>
      <c r="B15" s="246" t="s">
        <v>368</v>
      </c>
      <c r="C15" s="226"/>
      <c r="D15" s="223" t="s">
        <v>369</v>
      </c>
      <c r="E15" s="247"/>
      <c r="F15" s="678"/>
      <c r="G15" s="731"/>
      <c r="H15" s="698"/>
      <c r="I15" s="698"/>
      <c r="J15" s="698"/>
      <c r="K15" s="698"/>
      <c r="L15" s="698"/>
      <c r="M15" s="698"/>
      <c r="N15" s="698"/>
      <c r="O15" s="699"/>
      <c r="P15" s="731"/>
      <c r="Q15" s="698"/>
      <c r="R15" s="698"/>
      <c r="S15" s="698"/>
      <c r="T15" s="698"/>
      <c r="U15" s="698"/>
      <c r="V15" s="698"/>
      <c r="W15" s="698"/>
      <c r="X15" s="698"/>
      <c r="Y15" s="699"/>
      <c r="Z15" s="677"/>
    </row>
    <row r="16" spans="1:26" ht="12.75" customHeight="1" x14ac:dyDescent="0.2">
      <c r="A16" s="677"/>
      <c r="B16" s="246" t="s">
        <v>370</v>
      </c>
      <c r="C16" s="226"/>
      <c r="D16" s="223" t="s">
        <v>371</v>
      </c>
      <c r="E16" s="247"/>
      <c r="F16" s="678"/>
      <c r="G16" s="731"/>
      <c r="H16" s="698"/>
      <c r="I16" s="698"/>
      <c r="J16" s="698"/>
      <c r="K16" s="698"/>
      <c r="L16" s="698"/>
      <c r="M16" s="698"/>
      <c r="N16" s="698"/>
      <c r="O16" s="699"/>
      <c r="P16" s="731"/>
      <c r="Q16" s="698"/>
      <c r="R16" s="698"/>
      <c r="S16" s="698"/>
      <c r="T16" s="698"/>
      <c r="U16" s="698"/>
      <c r="V16" s="698"/>
      <c r="W16" s="698"/>
      <c r="X16" s="698"/>
      <c r="Y16" s="699"/>
      <c r="Z16" s="677"/>
    </row>
    <row r="17" spans="1:26" ht="12.75" customHeight="1" x14ac:dyDescent="0.2">
      <c r="A17" s="677"/>
      <c r="B17" s="246" t="s">
        <v>372</v>
      </c>
      <c r="C17" s="226"/>
      <c r="D17" s="223" t="s">
        <v>373</v>
      </c>
      <c r="E17" s="247"/>
      <c r="F17" s="678"/>
      <c r="G17" s="731"/>
      <c r="H17" s="698"/>
      <c r="I17" s="698"/>
      <c r="J17" s="698"/>
      <c r="K17" s="698"/>
      <c r="L17" s="698"/>
      <c r="M17" s="698"/>
      <c r="N17" s="698"/>
      <c r="O17" s="699"/>
      <c r="P17" s="731"/>
      <c r="Q17" s="698"/>
      <c r="R17" s="698"/>
      <c r="S17" s="698"/>
      <c r="T17" s="698"/>
      <c r="U17" s="698"/>
      <c r="V17" s="698"/>
      <c r="W17" s="698"/>
      <c r="X17" s="698"/>
      <c r="Y17" s="699"/>
      <c r="Z17" s="677"/>
    </row>
    <row r="18" spans="1:26" ht="13.5" customHeight="1" thickBot="1" x14ac:dyDescent="0.25">
      <c r="A18" s="677"/>
      <c r="B18" s="248" t="s">
        <v>374</v>
      </c>
      <c r="C18" s="249"/>
      <c r="D18" s="242" t="s">
        <v>375</v>
      </c>
      <c r="E18" s="250"/>
      <c r="F18" s="678"/>
      <c r="G18" s="752"/>
      <c r="H18" s="698"/>
      <c r="I18" s="698"/>
      <c r="J18" s="698"/>
      <c r="K18" s="698"/>
      <c r="L18" s="698"/>
      <c r="M18" s="698"/>
      <c r="N18" s="698"/>
      <c r="O18" s="699"/>
      <c r="P18" s="752"/>
      <c r="Q18" s="700"/>
      <c r="R18" s="700"/>
      <c r="S18" s="700"/>
      <c r="T18" s="700"/>
      <c r="U18" s="700"/>
      <c r="V18" s="700"/>
      <c r="W18" s="700"/>
      <c r="X18" s="700"/>
      <c r="Y18" s="701"/>
      <c r="Z18" s="677"/>
    </row>
    <row r="19" spans="1:26" ht="21.75" customHeight="1" thickBot="1" x14ac:dyDescent="0.25">
      <c r="A19" s="677"/>
      <c r="B19" s="749" t="s">
        <v>376</v>
      </c>
      <c r="C19" s="750"/>
      <c r="D19" s="750"/>
      <c r="E19" s="751"/>
      <c r="F19" s="678"/>
      <c r="G19" s="728"/>
      <c r="H19" s="696" t="s">
        <v>464</v>
      </c>
      <c r="I19" s="696"/>
      <c r="J19" s="696"/>
      <c r="K19" s="696"/>
      <c r="L19" s="696"/>
      <c r="M19" s="696"/>
      <c r="N19" s="696"/>
      <c r="O19" s="697"/>
      <c r="P19" s="728"/>
      <c r="Q19" s="696" t="s">
        <v>482</v>
      </c>
      <c r="R19" s="696"/>
      <c r="S19" s="696"/>
      <c r="T19" s="696"/>
      <c r="U19" s="696"/>
      <c r="V19" s="696"/>
      <c r="W19" s="696"/>
      <c r="X19" s="696"/>
      <c r="Y19" s="697"/>
      <c r="Z19" s="677"/>
    </row>
    <row r="20" spans="1:26" ht="15.75" customHeight="1" x14ac:dyDescent="0.2">
      <c r="A20" s="677"/>
      <c r="B20" s="251"/>
      <c r="C20" s="252" t="s">
        <v>377</v>
      </c>
      <c r="D20" s="252"/>
      <c r="E20" s="253" t="s">
        <v>378</v>
      </c>
      <c r="F20" s="678"/>
      <c r="G20" s="731"/>
      <c r="H20" s="698"/>
      <c r="I20" s="698"/>
      <c r="J20" s="698"/>
      <c r="K20" s="698"/>
      <c r="L20" s="698"/>
      <c r="M20" s="698"/>
      <c r="N20" s="698"/>
      <c r="O20" s="699"/>
      <c r="P20" s="731"/>
      <c r="Q20" s="698"/>
      <c r="R20" s="698"/>
      <c r="S20" s="698"/>
      <c r="T20" s="698"/>
      <c r="U20" s="698"/>
      <c r="V20" s="698"/>
      <c r="W20" s="698"/>
      <c r="X20" s="698"/>
      <c r="Y20" s="699"/>
      <c r="Z20" s="677"/>
    </row>
    <row r="21" spans="1:26" ht="12.75" customHeight="1" x14ac:dyDescent="0.2">
      <c r="A21" s="677"/>
      <c r="B21" s="246" t="s">
        <v>379</v>
      </c>
      <c r="C21" s="226"/>
      <c r="D21" s="223" t="s">
        <v>380</v>
      </c>
      <c r="E21" s="247"/>
      <c r="F21" s="678"/>
      <c r="G21" s="731"/>
      <c r="H21" s="698"/>
      <c r="I21" s="698"/>
      <c r="J21" s="698"/>
      <c r="K21" s="698"/>
      <c r="L21" s="698"/>
      <c r="M21" s="698"/>
      <c r="N21" s="698"/>
      <c r="O21" s="699"/>
      <c r="P21" s="731"/>
      <c r="Q21" s="698"/>
      <c r="R21" s="698"/>
      <c r="S21" s="698"/>
      <c r="T21" s="698"/>
      <c r="U21" s="698"/>
      <c r="V21" s="698"/>
      <c r="W21" s="698"/>
      <c r="X21" s="698"/>
      <c r="Y21" s="699"/>
      <c r="Z21" s="677"/>
    </row>
    <row r="22" spans="1:26" ht="12.75" customHeight="1" x14ac:dyDescent="0.2">
      <c r="A22" s="677"/>
      <c r="B22" s="246" t="s">
        <v>381</v>
      </c>
      <c r="C22" s="226"/>
      <c r="D22" s="223" t="s">
        <v>382</v>
      </c>
      <c r="E22" s="247"/>
      <c r="F22" s="678"/>
      <c r="G22" s="731"/>
      <c r="H22" s="698"/>
      <c r="I22" s="698"/>
      <c r="J22" s="698"/>
      <c r="K22" s="698"/>
      <c r="L22" s="698"/>
      <c r="M22" s="698"/>
      <c r="N22" s="698"/>
      <c r="O22" s="699"/>
      <c r="P22" s="731"/>
      <c r="Q22" s="698"/>
      <c r="R22" s="698"/>
      <c r="S22" s="698"/>
      <c r="T22" s="698"/>
      <c r="U22" s="698"/>
      <c r="V22" s="698"/>
      <c r="W22" s="698"/>
      <c r="X22" s="698"/>
      <c r="Y22" s="699"/>
      <c r="Z22" s="677"/>
    </row>
    <row r="23" spans="1:26" ht="12.75" customHeight="1" x14ac:dyDescent="0.2">
      <c r="A23" s="677"/>
      <c r="B23" s="246" t="s">
        <v>383</v>
      </c>
      <c r="C23" s="226"/>
      <c r="D23" s="223" t="s">
        <v>384</v>
      </c>
      <c r="E23" s="247"/>
      <c r="F23" s="678"/>
      <c r="G23" s="731"/>
      <c r="H23" s="698"/>
      <c r="I23" s="698"/>
      <c r="J23" s="698"/>
      <c r="K23" s="698"/>
      <c r="L23" s="698"/>
      <c r="M23" s="698"/>
      <c r="N23" s="698"/>
      <c r="O23" s="699"/>
      <c r="P23" s="731"/>
      <c r="Q23" s="698"/>
      <c r="R23" s="698"/>
      <c r="S23" s="698"/>
      <c r="T23" s="698"/>
      <c r="U23" s="698"/>
      <c r="V23" s="698"/>
      <c r="W23" s="698"/>
      <c r="X23" s="698"/>
      <c r="Y23" s="699"/>
      <c r="Z23" s="677"/>
    </row>
    <row r="24" spans="1:26" ht="12.75" customHeight="1" x14ac:dyDescent="0.2">
      <c r="A24" s="677"/>
      <c r="B24" s="246" t="s">
        <v>385</v>
      </c>
      <c r="C24" s="226"/>
      <c r="D24" s="223" t="s">
        <v>386</v>
      </c>
      <c r="E24" s="247"/>
      <c r="F24" s="678"/>
      <c r="G24" s="731"/>
      <c r="H24" s="698"/>
      <c r="I24" s="698"/>
      <c r="J24" s="698"/>
      <c r="K24" s="698"/>
      <c r="L24" s="698"/>
      <c r="M24" s="698"/>
      <c r="N24" s="698"/>
      <c r="O24" s="699"/>
      <c r="P24" s="731"/>
      <c r="Q24" s="698"/>
      <c r="R24" s="698"/>
      <c r="S24" s="698"/>
      <c r="T24" s="698"/>
      <c r="U24" s="698"/>
      <c r="V24" s="698"/>
      <c r="W24" s="698"/>
      <c r="X24" s="698"/>
      <c r="Y24" s="699"/>
      <c r="Z24" s="677"/>
    </row>
    <row r="25" spans="1:26" ht="12.75" customHeight="1" x14ac:dyDescent="0.2">
      <c r="A25" s="677"/>
      <c r="B25" s="246" t="s">
        <v>387</v>
      </c>
      <c r="C25" s="226"/>
      <c r="D25" s="223" t="s">
        <v>388</v>
      </c>
      <c r="E25" s="247"/>
      <c r="F25" s="678"/>
      <c r="G25" s="731"/>
      <c r="H25" s="698"/>
      <c r="I25" s="698"/>
      <c r="J25" s="698"/>
      <c r="K25" s="698"/>
      <c r="L25" s="698"/>
      <c r="M25" s="698"/>
      <c r="N25" s="698"/>
      <c r="O25" s="699"/>
      <c r="P25" s="731"/>
      <c r="Q25" s="698"/>
      <c r="R25" s="698"/>
      <c r="S25" s="698"/>
      <c r="T25" s="698"/>
      <c r="U25" s="698"/>
      <c r="V25" s="698"/>
      <c r="W25" s="698"/>
      <c r="X25" s="698"/>
      <c r="Y25" s="699"/>
      <c r="Z25" s="677"/>
    </row>
    <row r="26" spans="1:26" ht="12.75" customHeight="1" x14ac:dyDescent="0.2">
      <c r="A26" s="677"/>
      <c r="B26" s="246" t="s">
        <v>389</v>
      </c>
      <c r="C26" s="226"/>
      <c r="D26" s="223" t="s">
        <v>390</v>
      </c>
      <c r="E26" s="247"/>
      <c r="F26" s="678"/>
      <c r="G26" s="731"/>
      <c r="H26" s="698"/>
      <c r="I26" s="698"/>
      <c r="J26" s="698"/>
      <c r="K26" s="698"/>
      <c r="L26" s="698"/>
      <c r="M26" s="698"/>
      <c r="N26" s="698"/>
      <c r="O26" s="699"/>
      <c r="P26" s="731"/>
      <c r="Q26" s="698"/>
      <c r="R26" s="698"/>
      <c r="S26" s="698"/>
      <c r="T26" s="698"/>
      <c r="U26" s="698"/>
      <c r="V26" s="698"/>
      <c r="W26" s="698"/>
      <c r="X26" s="698"/>
      <c r="Y26" s="699"/>
      <c r="Z26" s="677"/>
    </row>
    <row r="27" spans="1:26" ht="12.75" customHeight="1" x14ac:dyDescent="0.2">
      <c r="A27" s="677"/>
      <c r="B27" s="246" t="s">
        <v>391</v>
      </c>
      <c r="C27" s="226"/>
      <c r="D27" s="223" t="s">
        <v>392</v>
      </c>
      <c r="E27" s="247"/>
      <c r="F27" s="678"/>
      <c r="G27" s="731"/>
      <c r="H27" s="698"/>
      <c r="I27" s="698"/>
      <c r="J27" s="698"/>
      <c r="K27" s="698"/>
      <c r="L27" s="698"/>
      <c r="M27" s="698"/>
      <c r="N27" s="698"/>
      <c r="O27" s="699"/>
      <c r="P27" s="731"/>
      <c r="Q27" s="698"/>
      <c r="R27" s="698"/>
      <c r="S27" s="698"/>
      <c r="T27" s="698"/>
      <c r="U27" s="698"/>
      <c r="V27" s="698"/>
      <c r="W27" s="698"/>
      <c r="X27" s="698"/>
      <c r="Y27" s="699"/>
      <c r="Z27" s="677"/>
    </row>
    <row r="28" spans="1:26" ht="12.75" customHeight="1" x14ac:dyDescent="0.2">
      <c r="A28" s="677"/>
      <c r="B28" s="246" t="s">
        <v>393</v>
      </c>
      <c r="C28" s="226"/>
      <c r="D28" s="223" t="s">
        <v>394</v>
      </c>
      <c r="E28" s="247"/>
      <c r="F28" s="678"/>
      <c r="G28" s="731"/>
      <c r="H28" s="698"/>
      <c r="I28" s="698"/>
      <c r="J28" s="698"/>
      <c r="K28" s="698"/>
      <c r="L28" s="698"/>
      <c r="M28" s="698"/>
      <c r="N28" s="698"/>
      <c r="O28" s="699"/>
      <c r="P28" s="731"/>
      <c r="Q28" s="698"/>
      <c r="R28" s="698"/>
      <c r="S28" s="698"/>
      <c r="T28" s="698"/>
      <c r="U28" s="698"/>
      <c r="V28" s="698"/>
      <c r="W28" s="698"/>
      <c r="X28" s="698"/>
      <c r="Y28" s="699"/>
      <c r="Z28" s="677"/>
    </row>
    <row r="29" spans="1:26" ht="12.75" customHeight="1" x14ac:dyDescent="0.2">
      <c r="A29" s="677"/>
      <c r="B29" s="246" t="s">
        <v>395</v>
      </c>
      <c r="C29" s="226"/>
      <c r="D29" s="223" t="s">
        <v>396</v>
      </c>
      <c r="E29" s="247"/>
      <c r="F29" s="678"/>
      <c r="G29" s="731"/>
      <c r="H29" s="698"/>
      <c r="I29" s="698"/>
      <c r="J29" s="698"/>
      <c r="K29" s="698"/>
      <c r="L29" s="698"/>
      <c r="M29" s="698"/>
      <c r="N29" s="698"/>
      <c r="O29" s="699"/>
      <c r="P29" s="731"/>
      <c r="Q29" s="698"/>
      <c r="R29" s="698"/>
      <c r="S29" s="698"/>
      <c r="T29" s="698"/>
      <c r="U29" s="698"/>
      <c r="V29" s="698"/>
      <c r="W29" s="698"/>
      <c r="X29" s="698"/>
      <c r="Y29" s="699"/>
      <c r="Z29" s="677"/>
    </row>
    <row r="30" spans="1:26" ht="13.5" customHeight="1" thickBot="1" x14ac:dyDescent="0.25">
      <c r="A30" s="677"/>
      <c r="B30" s="254" t="s">
        <v>397</v>
      </c>
      <c r="C30" s="255"/>
      <c r="D30" s="256" t="s">
        <v>398</v>
      </c>
      <c r="E30" s="257"/>
      <c r="F30" s="678"/>
      <c r="G30" s="752"/>
      <c r="H30" s="700"/>
      <c r="I30" s="700"/>
      <c r="J30" s="700"/>
      <c r="K30" s="700"/>
      <c r="L30" s="700"/>
      <c r="M30" s="700"/>
      <c r="N30" s="700"/>
      <c r="O30" s="701"/>
      <c r="P30" s="752"/>
      <c r="Q30" s="700"/>
      <c r="R30" s="700"/>
      <c r="S30" s="700"/>
      <c r="T30" s="700"/>
      <c r="U30" s="700"/>
      <c r="V30" s="700"/>
      <c r="W30" s="700"/>
      <c r="X30" s="700"/>
      <c r="Y30" s="701"/>
      <c r="Z30" s="677"/>
    </row>
    <row r="31" spans="1:26" ht="12.75" customHeight="1" thickBot="1" x14ac:dyDescent="0.25">
      <c r="A31" s="677"/>
      <c r="B31" s="677"/>
      <c r="C31" s="677"/>
      <c r="D31" s="677"/>
      <c r="E31" s="677"/>
      <c r="F31" s="677"/>
      <c r="G31" s="677"/>
      <c r="H31" s="677"/>
      <c r="I31" s="677"/>
      <c r="J31" s="677"/>
      <c r="K31" s="677"/>
      <c r="L31" s="677"/>
      <c r="M31" s="677"/>
      <c r="N31" s="677"/>
      <c r="O31" s="677"/>
      <c r="P31" s="677"/>
      <c r="Q31" s="677"/>
      <c r="R31" s="677"/>
      <c r="S31" s="677"/>
      <c r="T31" s="677"/>
      <c r="U31" s="677"/>
      <c r="V31" s="677"/>
      <c r="W31" s="677"/>
      <c r="X31" s="677"/>
      <c r="Y31" s="677"/>
      <c r="Z31" s="677"/>
    </row>
    <row r="32" spans="1:26" ht="21" customHeight="1" x14ac:dyDescent="0.2">
      <c r="A32" s="677"/>
      <c r="B32" s="690" t="s">
        <v>458</v>
      </c>
      <c r="C32" s="691"/>
      <c r="D32" s="691"/>
      <c r="E32" s="692"/>
      <c r="F32" s="678"/>
      <c r="G32" s="690" t="s">
        <v>460</v>
      </c>
      <c r="H32" s="691"/>
      <c r="I32" s="691"/>
      <c r="J32" s="691"/>
      <c r="K32" s="691"/>
      <c r="L32" s="691"/>
      <c r="M32" s="691"/>
      <c r="N32" s="691"/>
      <c r="O32" s="691"/>
      <c r="P32" s="691"/>
      <c r="Q32" s="691"/>
      <c r="R32" s="691"/>
      <c r="S32" s="691"/>
      <c r="T32" s="691"/>
      <c r="U32" s="691"/>
      <c r="V32" s="691"/>
      <c r="W32" s="691"/>
      <c r="X32" s="691"/>
      <c r="Y32" s="692"/>
      <c r="Z32" s="677"/>
    </row>
    <row r="33" spans="1:26" ht="14.25" customHeight="1" thickBot="1" x14ac:dyDescent="0.25">
      <c r="A33" s="677"/>
      <c r="B33" s="725"/>
      <c r="C33" s="726"/>
      <c r="D33" s="726"/>
      <c r="E33" s="727"/>
      <c r="F33" s="678"/>
      <c r="G33" s="693"/>
      <c r="H33" s="694"/>
      <c r="I33" s="694"/>
      <c r="J33" s="694"/>
      <c r="K33" s="694"/>
      <c r="L33" s="694"/>
      <c r="M33" s="694"/>
      <c r="N33" s="694"/>
      <c r="O33" s="694"/>
      <c r="P33" s="694"/>
      <c r="Q33" s="694"/>
      <c r="R33" s="694"/>
      <c r="S33" s="694"/>
      <c r="T33" s="694"/>
      <c r="U33" s="694"/>
      <c r="V33" s="694"/>
      <c r="W33" s="694"/>
      <c r="X33" s="694"/>
      <c r="Y33" s="695"/>
      <c r="Z33" s="677"/>
    </row>
    <row r="34" spans="1:26" ht="21" customHeight="1" thickBot="1" x14ac:dyDescent="0.25">
      <c r="A34" s="677"/>
      <c r="B34" s="728"/>
      <c r="C34" s="729"/>
      <c r="D34" s="729"/>
      <c r="E34" s="730"/>
      <c r="F34" s="678"/>
      <c r="G34" s="688" t="s">
        <v>462</v>
      </c>
      <c r="H34" s="689"/>
      <c r="I34" s="689"/>
      <c r="J34" s="689"/>
      <c r="K34" s="689"/>
      <c r="L34" s="689"/>
      <c r="M34" s="689"/>
      <c r="N34" s="689"/>
      <c r="O34" s="689"/>
      <c r="P34" s="689"/>
      <c r="Q34" s="689"/>
      <c r="R34" s="689"/>
      <c r="S34" s="689"/>
      <c r="T34" s="689"/>
      <c r="U34" s="689"/>
      <c r="V34" s="689"/>
      <c r="W34" s="689"/>
      <c r="X34" s="689"/>
      <c r="Y34" s="689"/>
      <c r="Z34" s="677"/>
    </row>
    <row r="35" spans="1:26" ht="14.25" customHeight="1" x14ac:dyDescent="0.2">
      <c r="A35" s="677"/>
      <c r="B35" s="731"/>
      <c r="C35" s="732"/>
      <c r="D35" s="732"/>
      <c r="E35" s="733"/>
      <c r="F35" s="678"/>
      <c r="G35" s="679" t="s">
        <v>481</v>
      </c>
      <c r="H35" s="680"/>
      <c r="I35" s="680"/>
      <c r="J35" s="680"/>
      <c r="K35" s="680"/>
      <c r="L35" s="680"/>
      <c r="M35" s="680"/>
      <c r="N35" s="680"/>
      <c r="O35" s="680"/>
      <c r="P35" s="680"/>
      <c r="Q35" s="680"/>
      <c r="R35" s="680"/>
      <c r="S35" s="680"/>
      <c r="T35" s="680"/>
      <c r="U35" s="680"/>
      <c r="V35" s="680"/>
      <c r="W35" s="680"/>
      <c r="X35" s="680"/>
      <c r="Y35" s="681"/>
      <c r="Z35" s="677"/>
    </row>
    <row r="36" spans="1:26" ht="14.25" customHeight="1" x14ac:dyDescent="0.2">
      <c r="A36" s="677"/>
      <c r="B36" s="731"/>
      <c r="C36" s="732"/>
      <c r="D36" s="732"/>
      <c r="E36" s="733"/>
      <c r="F36" s="678"/>
      <c r="G36" s="682"/>
      <c r="H36" s="683"/>
      <c r="I36" s="683"/>
      <c r="J36" s="683"/>
      <c r="K36" s="683"/>
      <c r="L36" s="683"/>
      <c r="M36" s="683"/>
      <c r="N36" s="683"/>
      <c r="O36" s="683"/>
      <c r="P36" s="683"/>
      <c r="Q36" s="683"/>
      <c r="R36" s="683"/>
      <c r="S36" s="683"/>
      <c r="T36" s="683"/>
      <c r="U36" s="683"/>
      <c r="V36" s="683"/>
      <c r="W36" s="683"/>
      <c r="X36" s="683"/>
      <c r="Y36" s="684"/>
      <c r="Z36" s="677"/>
    </row>
    <row r="37" spans="1:26" ht="14.25" customHeight="1" x14ac:dyDescent="0.2">
      <c r="A37" s="677"/>
      <c r="B37" s="731"/>
      <c r="C37" s="732"/>
      <c r="D37" s="732"/>
      <c r="E37" s="733"/>
      <c r="F37" s="678"/>
      <c r="G37" s="682"/>
      <c r="H37" s="683"/>
      <c r="I37" s="683"/>
      <c r="J37" s="683"/>
      <c r="K37" s="683"/>
      <c r="L37" s="683"/>
      <c r="M37" s="683"/>
      <c r="N37" s="683"/>
      <c r="O37" s="683"/>
      <c r="P37" s="683"/>
      <c r="Q37" s="683"/>
      <c r="R37" s="683"/>
      <c r="S37" s="683"/>
      <c r="T37" s="683"/>
      <c r="U37" s="683"/>
      <c r="V37" s="683"/>
      <c r="W37" s="683"/>
      <c r="X37" s="683"/>
      <c r="Y37" s="684"/>
      <c r="Z37" s="677"/>
    </row>
    <row r="38" spans="1:26" ht="14.25" customHeight="1" x14ac:dyDescent="0.2">
      <c r="A38" s="677"/>
      <c r="B38" s="731"/>
      <c r="C38" s="732"/>
      <c r="D38" s="732"/>
      <c r="E38" s="733"/>
      <c r="F38" s="678"/>
      <c r="G38" s="682"/>
      <c r="H38" s="683"/>
      <c r="I38" s="683"/>
      <c r="J38" s="683"/>
      <c r="K38" s="683"/>
      <c r="L38" s="683"/>
      <c r="M38" s="683"/>
      <c r="N38" s="683"/>
      <c r="O38" s="683"/>
      <c r="P38" s="683"/>
      <c r="Q38" s="683"/>
      <c r="R38" s="683"/>
      <c r="S38" s="683"/>
      <c r="T38" s="683"/>
      <c r="U38" s="683"/>
      <c r="V38" s="683"/>
      <c r="W38" s="683"/>
      <c r="X38" s="683"/>
      <c r="Y38" s="684"/>
      <c r="Z38" s="677"/>
    </row>
    <row r="39" spans="1:26" ht="14.25" customHeight="1" thickBot="1" x14ac:dyDescent="0.25">
      <c r="A39" s="677"/>
      <c r="B39" s="731"/>
      <c r="C39" s="732"/>
      <c r="D39" s="732"/>
      <c r="E39" s="733"/>
      <c r="F39" s="678"/>
      <c r="G39" s="685"/>
      <c r="H39" s="686"/>
      <c r="I39" s="686"/>
      <c r="J39" s="686"/>
      <c r="K39" s="686"/>
      <c r="L39" s="686"/>
      <c r="M39" s="686"/>
      <c r="N39" s="686"/>
      <c r="O39" s="686"/>
      <c r="P39" s="686"/>
      <c r="Q39" s="686"/>
      <c r="R39" s="686"/>
      <c r="S39" s="686"/>
      <c r="T39" s="686"/>
      <c r="U39" s="686"/>
      <c r="V39" s="686"/>
      <c r="W39" s="686"/>
      <c r="X39" s="686"/>
      <c r="Y39" s="687"/>
      <c r="Z39" s="677"/>
    </row>
    <row r="40" spans="1:26" ht="14.25" customHeight="1" x14ac:dyDescent="0.2">
      <c r="A40" s="677"/>
      <c r="B40" s="731"/>
      <c r="C40" s="732"/>
      <c r="D40" s="732"/>
      <c r="E40" s="733"/>
      <c r="F40" s="678"/>
      <c r="G40" s="702" t="s">
        <v>465</v>
      </c>
      <c r="H40" s="703"/>
      <c r="I40" s="703"/>
      <c r="J40" s="703"/>
      <c r="K40" s="703"/>
      <c r="L40" s="704"/>
      <c r="M40" s="753" t="s">
        <v>476</v>
      </c>
      <c r="N40" s="754"/>
      <c r="O40" s="755"/>
      <c r="P40" s="762" t="s">
        <v>470</v>
      </c>
      <c r="Q40" s="762"/>
      <c r="R40" s="762"/>
      <c r="S40" s="762"/>
      <c r="T40" s="762"/>
      <c r="U40" s="762"/>
      <c r="V40" s="762"/>
      <c r="W40" s="762"/>
      <c r="X40" s="762"/>
      <c r="Y40" s="763"/>
      <c r="Z40" s="677"/>
    </row>
    <row r="41" spans="1:26" ht="14.25" customHeight="1" x14ac:dyDescent="0.2">
      <c r="A41" s="677"/>
      <c r="B41" s="731"/>
      <c r="C41" s="732"/>
      <c r="D41" s="732"/>
      <c r="E41" s="733"/>
      <c r="F41" s="678"/>
      <c r="G41" s="705"/>
      <c r="H41" s="706"/>
      <c r="I41" s="706"/>
      <c r="J41" s="706"/>
      <c r="K41" s="706"/>
      <c r="L41" s="707"/>
      <c r="M41" s="756"/>
      <c r="N41" s="757"/>
      <c r="O41" s="758"/>
      <c r="P41" s="764"/>
      <c r="Q41" s="764"/>
      <c r="R41" s="764"/>
      <c r="S41" s="764"/>
      <c r="T41" s="764"/>
      <c r="U41" s="764"/>
      <c r="V41" s="764"/>
      <c r="W41" s="764"/>
      <c r="X41" s="764"/>
      <c r="Y41" s="765"/>
      <c r="Z41" s="677"/>
    </row>
    <row r="42" spans="1:26" ht="14.25" customHeight="1" x14ac:dyDescent="0.2">
      <c r="A42" s="677"/>
      <c r="B42" s="731"/>
      <c r="C42" s="732"/>
      <c r="D42" s="732"/>
      <c r="E42" s="733"/>
      <c r="F42" s="678"/>
      <c r="G42" s="705"/>
      <c r="H42" s="706"/>
      <c r="I42" s="706"/>
      <c r="J42" s="706"/>
      <c r="K42" s="706"/>
      <c r="L42" s="707"/>
      <c r="M42" s="756"/>
      <c r="N42" s="757"/>
      <c r="O42" s="758"/>
      <c r="P42" s="764"/>
      <c r="Q42" s="764"/>
      <c r="R42" s="764"/>
      <c r="S42" s="764"/>
      <c r="T42" s="764"/>
      <c r="U42" s="764"/>
      <c r="V42" s="764"/>
      <c r="W42" s="764"/>
      <c r="X42" s="764"/>
      <c r="Y42" s="765"/>
      <c r="Z42" s="677"/>
    </row>
    <row r="43" spans="1:26" ht="14.25" customHeight="1" x14ac:dyDescent="0.2">
      <c r="A43" s="677"/>
      <c r="B43" s="731"/>
      <c r="C43" s="732"/>
      <c r="D43" s="732"/>
      <c r="E43" s="733"/>
      <c r="F43" s="678"/>
      <c r="G43" s="705"/>
      <c r="H43" s="706"/>
      <c r="I43" s="706"/>
      <c r="J43" s="706"/>
      <c r="K43" s="706"/>
      <c r="L43" s="707"/>
      <c r="M43" s="756"/>
      <c r="N43" s="757"/>
      <c r="O43" s="758"/>
      <c r="P43" s="764"/>
      <c r="Q43" s="764"/>
      <c r="R43" s="764"/>
      <c r="S43" s="764"/>
      <c r="T43" s="764"/>
      <c r="U43" s="764"/>
      <c r="V43" s="764"/>
      <c r="W43" s="764"/>
      <c r="X43" s="764"/>
      <c r="Y43" s="765"/>
      <c r="Z43" s="677"/>
    </row>
    <row r="44" spans="1:26" ht="14.25" customHeight="1" thickBot="1" x14ac:dyDescent="0.25">
      <c r="A44" s="677"/>
      <c r="B44" s="731"/>
      <c r="C44" s="732"/>
      <c r="D44" s="732"/>
      <c r="E44" s="733"/>
      <c r="F44" s="678"/>
      <c r="G44" s="708"/>
      <c r="H44" s="709"/>
      <c r="I44" s="709"/>
      <c r="J44" s="709"/>
      <c r="K44" s="709"/>
      <c r="L44" s="710"/>
      <c r="M44" s="759"/>
      <c r="N44" s="760"/>
      <c r="O44" s="761"/>
      <c r="P44" s="766"/>
      <c r="Q44" s="766"/>
      <c r="R44" s="766"/>
      <c r="S44" s="766"/>
      <c r="T44" s="766"/>
      <c r="U44" s="766"/>
      <c r="V44" s="766"/>
      <c r="W44" s="766"/>
      <c r="X44" s="766"/>
      <c r="Y44" s="767"/>
      <c r="Z44" s="677"/>
    </row>
    <row r="45" spans="1:26" ht="14.25" customHeight="1" x14ac:dyDescent="0.2">
      <c r="A45" s="677"/>
      <c r="B45" s="731"/>
      <c r="C45" s="732"/>
      <c r="D45" s="732"/>
      <c r="E45" s="733"/>
      <c r="F45" s="678"/>
      <c r="G45" s="702" t="s">
        <v>466</v>
      </c>
      <c r="H45" s="703"/>
      <c r="I45" s="703"/>
      <c r="J45" s="703"/>
      <c r="K45" s="703"/>
      <c r="L45" s="704"/>
      <c r="M45" s="753" t="s">
        <v>477</v>
      </c>
      <c r="N45" s="754"/>
      <c r="O45" s="755"/>
      <c r="P45" s="762" t="s">
        <v>472</v>
      </c>
      <c r="Q45" s="762"/>
      <c r="R45" s="762"/>
      <c r="S45" s="762"/>
      <c r="T45" s="762"/>
      <c r="U45" s="762"/>
      <c r="V45" s="762"/>
      <c r="W45" s="762"/>
      <c r="X45" s="762"/>
      <c r="Y45" s="763"/>
      <c r="Z45" s="677"/>
    </row>
    <row r="46" spans="1:26" ht="14.25" customHeight="1" x14ac:dyDescent="0.2">
      <c r="A46" s="677"/>
      <c r="B46" s="731"/>
      <c r="C46" s="732"/>
      <c r="D46" s="732"/>
      <c r="E46" s="733"/>
      <c r="F46" s="678"/>
      <c r="G46" s="705"/>
      <c r="H46" s="706"/>
      <c r="I46" s="706"/>
      <c r="J46" s="706"/>
      <c r="K46" s="706"/>
      <c r="L46" s="707"/>
      <c r="M46" s="756"/>
      <c r="N46" s="757"/>
      <c r="O46" s="758"/>
      <c r="P46" s="764"/>
      <c r="Q46" s="764"/>
      <c r="R46" s="764"/>
      <c r="S46" s="764"/>
      <c r="T46" s="764"/>
      <c r="U46" s="764"/>
      <c r="V46" s="764"/>
      <c r="W46" s="764"/>
      <c r="X46" s="764"/>
      <c r="Y46" s="765"/>
      <c r="Z46" s="677"/>
    </row>
    <row r="47" spans="1:26" ht="14.25" customHeight="1" x14ac:dyDescent="0.2">
      <c r="A47" s="677"/>
      <c r="B47" s="731"/>
      <c r="C47" s="732"/>
      <c r="D47" s="732"/>
      <c r="E47" s="733"/>
      <c r="F47" s="678"/>
      <c r="G47" s="705"/>
      <c r="H47" s="706"/>
      <c r="I47" s="706"/>
      <c r="J47" s="706"/>
      <c r="K47" s="706"/>
      <c r="L47" s="707"/>
      <c r="M47" s="756"/>
      <c r="N47" s="757"/>
      <c r="O47" s="758"/>
      <c r="P47" s="764"/>
      <c r="Q47" s="764"/>
      <c r="R47" s="764"/>
      <c r="S47" s="764"/>
      <c r="T47" s="764"/>
      <c r="U47" s="764"/>
      <c r="V47" s="764"/>
      <c r="W47" s="764"/>
      <c r="X47" s="764"/>
      <c r="Y47" s="765"/>
      <c r="Z47" s="677"/>
    </row>
    <row r="48" spans="1:26" ht="14.25" customHeight="1" x14ac:dyDescent="0.2">
      <c r="A48" s="677"/>
      <c r="B48" s="731"/>
      <c r="C48" s="732"/>
      <c r="D48" s="732"/>
      <c r="E48" s="733"/>
      <c r="F48" s="678"/>
      <c r="G48" s="705"/>
      <c r="H48" s="706"/>
      <c r="I48" s="706"/>
      <c r="J48" s="706"/>
      <c r="K48" s="706"/>
      <c r="L48" s="707"/>
      <c r="M48" s="756"/>
      <c r="N48" s="757"/>
      <c r="O48" s="758"/>
      <c r="P48" s="764"/>
      <c r="Q48" s="764"/>
      <c r="R48" s="764"/>
      <c r="S48" s="764"/>
      <c r="T48" s="764"/>
      <c r="U48" s="764"/>
      <c r="V48" s="764"/>
      <c r="W48" s="764"/>
      <c r="X48" s="764"/>
      <c r="Y48" s="765"/>
      <c r="Z48" s="677"/>
    </row>
    <row r="49" spans="1:26" ht="14.25" customHeight="1" thickBot="1" x14ac:dyDescent="0.25">
      <c r="A49" s="677"/>
      <c r="B49" s="731"/>
      <c r="C49" s="732"/>
      <c r="D49" s="732"/>
      <c r="E49" s="733"/>
      <c r="F49" s="678"/>
      <c r="G49" s="708"/>
      <c r="H49" s="709"/>
      <c r="I49" s="709"/>
      <c r="J49" s="709"/>
      <c r="K49" s="709"/>
      <c r="L49" s="710"/>
      <c r="M49" s="759"/>
      <c r="N49" s="760"/>
      <c r="O49" s="761"/>
      <c r="P49" s="766"/>
      <c r="Q49" s="766"/>
      <c r="R49" s="766"/>
      <c r="S49" s="766"/>
      <c r="T49" s="766"/>
      <c r="U49" s="766"/>
      <c r="V49" s="766"/>
      <c r="W49" s="766"/>
      <c r="X49" s="766"/>
      <c r="Y49" s="767"/>
      <c r="Z49" s="677"/>
    </row>
    <row r="50" spans="1:26" ht="14.25" customHeight="1" x14ac:dyDescent="0.2">
      <c r="A50" s="677"/>
      <c r="B50" s="731"/>
      <c r="C50" s="732"/>
      <c r="D50" s="732"/>
      <c r="E50" s="733"/>
      <c r="F50" s="678"/>
      <c r="G50" s="702" t="s">
        <v>467</v>
      </c>
      <c r="H50" s="703"/>
      <c r="I50" s="703"/>
      <c r="J50" s="703"/>
      <c r="K50" s="703"/>
      <c r="L50" s="704"/>
      <c r="M50" s="753" t="s">
        <v>478</v>
      </c>
      <c r="N50" s="754"/>
      <c r="O50" s="755"/>
      <c r="P50" s="762" t="s">
        <v>473</v>
      </c>
      <c r="Q50" s="762"/>
      <c r="R50" s="762"/>
      <c r="S50" s="762"/>
      <c r="T50" s="762"/>
      <c r="U50" s="762"/>
      <c r="V50" s="762"/>
      <c r="W50" s="762"/>
      <c r="X50" s="762"/>
      <c r="Y50" s="763"/>
      <c r="Z50" s="677"/>
    </row>
    <row r="51" spans="1:26" ht="14.25" customHeight="1" x14ac:dyDescent="0.2">
      <c r="A51" s="677"/>
      <c r="B51" s="731"/>
      <c r="C51" s="732"/>
      <c r="D51" s="732"/>
      <c r="E51" s="733"/>
      <c r="F51" s="678"/>
      <c r="G51" s="705"/>
      <c r="H51" s="706"/>
      <c r="I51" s="706"/>
      <c r="J51" s="706"/>
      <c r="K51" s="706"/>
      <c r="L51" s="707"/>
      <c r="M51" s="756"/>
      <c r="N51" s="757"/>
      <c r="O51" s="758"/>
      <c r="P51" s="764"/>
      <c r="Q51" s="764"/>
      <c r="R51" s="764"/>
      <c r="S51" s="764"/>
      <c r="T51" s="764"/>
      <c r="U51" s="764"/>
      <c r="V51" s="764"/>
      <c r="W51" s="764"/>
      <c r="X51" s="764"/>
      <c r="Y51" s="765"/>
      <c r="Z51" s="677"/>
    </row>
    <row r="52" spans="1:26" ht="14.25" customHeight="1" x14ac:dyDescent="0.2">
      <c r="A52" s="677"/>
      <c r="B52" s="731"/>
      <c r="C52" s="732"/>
      <c r="D52" s="732"/>
      <c r="E52" s="733"/>
      <c r="F52" s="678"/>
      <c r="G52" s="705"/>
      <c r="H52" s="706"/>
      <c r="I52" s="706"/>
      <c r="J52" s="706"/>
      <c r="K52" s="706"/>
      <c r="L52" s="707"/>
      <c r="M52" s="756"/>
      <c r="N52" s="757"/>
      <c r="O52" s="758"/>
      <c r="P52" s="764"/>
      <c r="Q52" s="764"/>
      <c r="R52" s="764"/>
      <c r="S52" s="764"/>
      <c r="T52" s="764"/>
      <c r="U52" s="764"/>
      <c r="V52" s="764"/>
      <c r="W52" s="764"/>
      <c r="X52" s="764"/>
      <c r="Y52" s="765"/>
      <c r="Z52" s="677"/>
    </row>
    <row r="53" spans="1:26" ht="14.25" customHeight="1" x14ac:dyDescent="0.2">
      <c r="A53" s="677"/>
      <c r="B53" s="731"/>
      <c r="C53" s="732"/>
      <c r="D53" s="732"/>
      <c r="E53" s="733"/>
      <c r="F53" s="678"/>
      <c r="G53" s="705"/>
      <c r="H53" s="706"/>
      <c r="I53" s="706"/>
      <c r="J53" s="706"/>
      <c r="K53" s="706"/>
      <c r="L53" s="707"/>
      <c r="M53" s="756"/>
      <c r="N53" s="757"/>
      <c r="O53" s="758"/>
      <c r="P53" s="764"/>
      <c r="Q53" s="764"/>
      <c r="R53" s="764"/>
      <c r="S53" s="764"/>
      <c r="T53" s="764"/>
      <c r="U53" s="764"/>
      <c r="V53" s="764"/>
      <c r="W53" s="764"/>
      <c r="X53" s="764"/>
      <c r="Y53" s="765"/>
      <c r="Z53" s="677"/>
    </row>
    <row r="54" spans="1:26" ht="14.25" customHeight="1" thickBot="1" x14ac:dyDescent="0.25">
      <c r="A54" s="677"/>
      <c r="B54" s="731"/>
      <c r="C54" s="732"/>
      <c r="D54" s="732"/>
      <c r="E54" s="733"/>
      <c r="F54" s="678"/>
      <c r="G54" s="708"/>
      <c r="H54" s="709"/>
      <c r="I54" s="709"/>
      <c r="J54" s="709"/>
      <c r="K54" s="709"/>
      <c r="L54" s="710"/>
      <c r="M54" s="759"/>
      <c r="N54" s="760"/>
      <c r="O54" s="761"/>
      <c r="P54" s="766"/>
      <c r="Q54" s="766"/>
      <c r="R54" s="766"/>
      <c r="S54" s="766"/>
      <c r="T54" s="766"/>
      <c r="U54" s="766"/>
      <c r="V54" s="766"/>
      <c r="W54" s="766"/>
      <c r="X54" s="766"/>
      <c r="Y54" s="767"/>
      <c r="Z54" s="677"/>
    </row>
    <row r="55" spans="1:26" ht="14.25" customHeight="1" x14ac:dyDescent="0.2">
      <c r="A55" s="677"/>
      <c r="B55" s="731"/>
      <c r="C55" s="732"/>
      <c r="D55" s="732"/>
      <c r="E55" s="733"/>
      <c r="F55" s="678"/>
      <c r="G55" s="702" t="s">
        <v>468</v>
      </c>
      <c r="H55" s="703"/>
      <c r="I55" s="703"/>
      <c r="J55" s="703"/>
      <c r="K55" s="703"/>
      <c r="L55" s="704"/>
      <c r="M55" s="753" t="s">
        <v>479</v>
      </c>
      <c r="N55" s="754"/>
      <c r="O55" s="755"/>
      <c r="P55" s="762" t="s">
        <v>474</v>
      </c>
      <c r="Q55" s="762"/>
      <c r="R55" s="762"/>
      <c r="S55" s="762"/>
      <c r="T55" s="762"/>
      <c r="U55" s="762"/>
      <c r="V55" s="762"/>
      <c r="W55" s="762"/>
      <c r="X55" s="762"/>
      <c r="Y55" s="763"/>
      <c r="Z55" s="677"/>
    </row>
    <row r="56" spans="1:26" ht="14.25" customHeight="1" x14ac:dyDescent="0.2">
      <c r="A56" s="677"/>
      <c r="B56" s="731"/>
      <c r="C56" s="732"/>
      <c r="D56" s="732"/>
      <c r="E56" s="733"/>
      <c r="F56" s="678"/>
      <c r="G56" s="705"/>
      <c r="H56" s="706"/>
      <c r="I56" s="706"/>
      <c r="J56" s="706"/>
      <c r="K56" s="706"/>
      <c r="L56" s="707"/>
      <c r="M56" s="756"/>
      <c r="N56" s="757"/>
      <c r="O56" s="758"/>
      <c r="P56" s="764"/>
      <c r="Q56" s="764"/>
      <c r="R56" s="764"/>
      <c r="S56" s="764"/>
      <c r="T56" s="764"/>
      <c r="U56" s="764"/>
      <c r="V56" s="764"/>
      <c r="W56" s="764"/>
      <c r="X56" s="764"/>
      <c r="Y56" s="765"/>
      <c r="Z56" s="677"/>
    </row>
    <row r="57" spans="1:26" ht="14.25" customHeight="1" x14ac:dyDescent="0.2">
      <c r="A57" s="677"/>
      <c r="B57" s="731"/>
      <c r="C57" s="732"/>
      <c r="D57" s="732"/>
      <c r="E57" s="733"/>
      <c r="F57" s="678"/>
      <c r="G57" s="705"/>
      <c r="H57" s="706"/>
      <c r="I57" s="706"/>
      <c r="J57" s="706"/>
      <c r="K57" s="706"/>
      <c r="L57" s="707"/>
      <c r="M57" s="756"/>
      <c r="N57" s="757"/>
      <c r="O57" s="758"/>
      <c r="P57" s="764"/>
      <c r="Q57" s="764"/>
      <c r="R57" s="764"/>
      <c r="S57" s="764"/>
      <c r="T57" s="764"/>
      <c r="U57" s="764"/>
      <c r="V57" s="764"/>
      <c r="W57" s="764"/>
      <c r="X57" s="764"/>
      <c r="Y57" s="765"/>
      <c r="Z57" s="677"/>
    </row>
    <row r="58" spans="1:26" ht="14.25" customHeight="1" x14ac:dyDescent="0.2">
      <c r="A58" s="677"/>
      <c r="B58" s="731"/>
      <c r="C58" s="732"/>
      <c r="D58" s="732"/>
      <c r="E58" s="733"/>
      <c r="F58" s="678"/>
      <c r="G58" s="705"/>
      <c r="H58" s="706"/>
      <c r="I58" s="706"/>
      <c r="J58" s="706"/>
      <c r="K58" s="706"/>
      <c r="L58" s="707"/>
      <c r="M58" s="756"/>
      <c r="N58" s="757"/>
      <c r="O58" s="758"/>
      <c r="P58" s="764"/>
      <c r="Q58" s="764"/>
      <c r="R58" s="764"/>
      <c r="S58" s="764"/>
      <c r="T58" s="764"/>
      <c r="U58" s="764"/>
      <c r="V58" s="764"/>
      <c r="W58" s="764"/>
      <c r="X58" s="764"/>
      <c r="Y58" s="765"/>
      <c r="Z58" s="677"/>
    </row>
    <row r="59" spans="1:26" ht="14.25" customHeight="1" thickBot="1" x14ac:dyDescent="0.25">
      <c r="A59" s="677"/>
      <c r="B59" s="731"/>
      <c r="C59" s="732"/>
      <c r="D59" s="732"/>
      <c r="E59" s="733"/>
      <c r="F59" s="678"/>
      <c r="G59" s="708"/>
      <c r="H59" s="709"/>
      <c r="I59" s="709"/>
      <c r="J59" s="709"/>
      <c r="K59" s="709"/>
      <c r="L59" s="710"/>
      <c r="M59" s="759"/>
      <c r="N59" s="760"/>
      <c r="O59" s="761"/>
      <c r="P59" s="766"/>
      <c r="Q59" s="766"/>
      <c r="R59" s="766"/>
      <c r="S59" s="766"/>
      <c r="T59" s="766"/>
      <c r="U59" s="766"/>
      <c r="V59" s="766"/>
      <c r="W59" s="766"/>
      <c r="X59" s="766"/>
      <c r="Y59" s="767"/>
      <c r="Z59" s="677"/>
    </row>
    <row r="60" spans="1:26" ht="14.25" customHeight="1" x14ac:dyDescent="0.2">
      <c r="A60" s="677"/>
      <c r="B60" s="731"/>
      <c r="C60" s="732"/>
      <c r="D60" s="732"/>
      <c r="E60" s="733"/>
      <c r="F60" s="678"/>
      <c r="G60" s="702" t="s">
        <v>469</v>
      </c>
      <c r="H60" s="703"/>
      <c r="I60" s="703"/>
      <c r="J60" s="703"/>
      <c r="K60" s="703"/>
      <c r="L60" s="704"/>
      <c r="M60" s="753" t="s">
        <v>480</v>
      </c>
      <c r="N60" s="754"/>
      <c r="O60" s="755"/>
      <c r="P60" s="762" t="s">
        <v>475</v>
      </c>
      <c r="Q60" s="762"/>
      <c r="R60" s="762"/>
      <c r="S60" s="762"/>
      <c r="T60" s="762"/>
      <c r="U60" s="762"/>
      <c r="V60" s="762"/>
      <c r="W60" s="762"/>
      <c r="X60" s="762"/>
      <c r="Y60" s="763"/>
      <c r="Z60" s="677"/>
    </row>
    <row r="61" spans="1:26" ht="14.25" customHeight="1" x14ac:dyDescent="0.2">
      <c r="A61" s="677"/>
      <c r="B61" s="731"/>
      <c r="C61" s="732"/>
      <c r="D61" s="732"/>
      <c r="E61" s="733"/>
      <c r="F61" s="678"/>
      <c r="G61" s="705"/>
      <c r="H61" s="706"/>
      <c r="I61" s="706"/>
      <c r="J61" s="706"/>
      <c r="K61" s="706"/>
      <c r="L61" s="707"/>
      <c r="M61" s="756"/>
      <c r="N61" s="757"/>
      <c r="O61" s="758"/>
      <c r="P61" s="764"/>
      <c r="Q61" s="764"/>
      <c r="R61" s="764"/>
      <c r="S61" s="764"/>
      <c r="T61" s="764"/>
      <c r="U61" s="764"/>
      <c r="V61" s="764"/>
      <c r="W61" s="764"/>
      <c r="X61" s="764"/>
      <c r="Y61" s="765"/>
      <c r="Z61" s="677"/>
    </row>
    <row r="62" spans="1:26" ht="14.25" customHeight="1" x14ac:dyDescent="0.2">
      <c r="A62" s="677"/>
      <c r="B62" s="731"/>
      <c r="C62" s="732"/>
      <c r="D62" s="732"/>
      <c r="E62" s="733"/>
      <c r="F62" s="678"/>
      <c r="G62" s="705"/>
      <c r="H62" s="706"/>
      <c r="I62" s="706"/>
      <c r="J62" s="706"/>
      <c r="K62" s="706"/>
      <c r="L62" s="707"/>
      <c r="M62" s="756"/>
      <c r="N62" s="757"/>
      <c r="O62" s="758"/>
      <c r="P62" s="764"/>
      <c r="Q62" s="764"/>
      <c r="R62" s="764"/>
      <c r="S62" s="764"/>
      <c r="T62" s="764"/>
      <c r="U62" s="764"/>
      <c r="V62" s="764"/>
      <c r="W62" s="764"/>
      <c r="X62" s="764"/>
      <c r="Y62" s="765"/>
      <c r="Z62" s="677"/>
    </row>
    <row r="63" spans="1:26" ht="14.25" customHeight="1" x14ac:dyDescent="0.2">
      <c r="A63" s="677"/>
      <c r="B63" s="734" t="s">
        <v>556</v>
      </c>
      <c r="C63" s="735"/>
      <c r="D63" s="735"/>
      <c r="E63" s="736"/>
      <c r="F63" s="678"/>
      <c r="G63" s="705"/>
      <c r="H63" s="706"/>
      <c r="I63" s="706"/>
      <c r="J63" s="706"/>
      <c r="K63" s="706"/>
      <c r="L63" s="707"/>
      <c r="M63" s="756"/>
      <c r="N63" s="757"/>
      <c r="O63" s="758"/>
      <c r="P63" s="764"/>
      <c r="Q63" s="764"/>
      <c r="R63" s="764"/>
      <c r="S63" s="764"/>
      <c r="T63" s="764"/>
      <c r="U63" s="764"/>
      <c r="V63" s="764"/>
      <c r="W63" s="764"/>
      <c r="X63" s="764"/>
      <c r="Y63" s="765"/>
      <c r="Z63" s="677"/>
    </row>
    <row r="64" spans="1:26" ht="14.25" customHeight="1" thickBot="1" x14ac:dyDescent="0.25">
      <c r="A64" s="677"/>
      <c r="B64" s="737"/>
      <c r="C64" s="738"/>
      <c r="D64" s="738"/>
      <c r="E64" s="739"/>
      <c r="F64" s="678"/>
      <c r="G64" s="708"/>
      <c r="H64" s="709"/>
      <c r="I64" s="709"/>
      <c r="J64" s="709"/>
      <c r="K64" s="709"/>
      <c r="L64" s="710"/>
      <c r="M64" s="759"/>
      <c r="N64" s="760"/>
      <c r="O64" s="761"/>
      <c r="P64" s="766"/>
      <c r="Q64" s="766"/>
      <c r="R64" s="766"/>
      <c r="S64" s="766"/>
      <c r="T64" s="766"/>
      <c r="U64" s="766"/>
      <c r="V64" s="766"/>
      <c r="W64" s="766"/>
      <c r="X64" s="766"/>
      <c r="Y64" s="767"/>
      <c r="Z64" s="677"/>
    </row>
    <row r="65" spans="1:26" ht="12.75" customHeight="1" x14ac:dyDescent="0.2">
      <c r="A65" s="677"/>
      <c r="B65" s="677"/>
      <c r="C65" s="677"/>
      <c r="D65" s="677"/>
      <c r="E65" s="677"/>
      <c r="F65" s="677"/>
      <c r="G65" s="677"/>
      <c r="H65" s="677"/>
      <c r="I65" s="677"/>
      <c r="J65" s="677"/>
      <c r="K65" s="677"/>
      <c r="L65" s="677"/>
      <c r="M65" s="677"/>
      <c r="N65" s="677"/>
      <c r="O65" s="677"/>
      <c r="P65" s="677"/>
      <c r="Q65" s="677"/>
      <c r="R65" s="677"/>
      <c r="S65" s="677"/>
      <c r="T65" s="677"/>
      <c r="U65" s="677"/>
      <c r="V65" s="677"/>
      <c r="W65" s="677"/>
      <c r="X65" s="677"/>
      <c r="Y65" s="677"/>
      <c r="Z65" s="677"/>
    </row>
  </sheetData>
  <sheetProtection algorithmName="SHA-512" hashValue="O43jwsSfLKSfGq/eKBxI3/GceZvI23RnfCgecqgdeMZ3kcIMggB7CipshbgEsxmmQzHaClhrLk5IYn7SpCErMg==" saltValue="t8iWW/J+AarxS7bgO4Po7Q==" spinCount="100000" sheet="1" objects="1" scenarios="1" selectLockedCells="1" selectUnlockedCells="1"/>
  <mergeCells count="46">
    <mergeCell ref="P8:P18"/>
    <mergeCell ref="P19:P30"/>
    <mergeCell ref="M55:O59"/>
    <mergeCell ref="M60:O64"/>
    <mergeCell ref="P40:Y44"/>
    <mergeCell ref="P45:Y49"/>
    <mergeCell ref="P50:Y54"/>
    <mergeCell ref="P55:Y59"/>
    <mergeCell ref="P60:Y64"/>
    <mergeCell ref="G19:G30"/>
    <mergeCell ref="M40:O44"/>
    <mergeCell ref="M45:O49"/>
    <mergeCell ref="M50:O54"/>
    <mergeCell ref="G8:G18"/>
    <mergeCell ref="A1:A65"/>
    <mergeCell ref="B1:Y1"/>
    <mergeCell ref="B2:C4"/>
    <mergeCell ref="D2:P4"/>
    <mergeCell ref="Q2:Y4"/>
    <mergeCell ref="B32:E33"/>
    <mergeCell ref="B34:E62"/>
    <mergeCell ref="B63:E64"/>
    <mergeCell ref="G6:Y6"/>
    <mergeCell ref="G7:O7"/>
    <mergeCell ref="P7:Y7"/>
    <mergeCell ref="B6:E6"/>
    <mergeCell ref="B7:E7"/>
    <mergeCell ref="B19:E19"/>
    <mergeCell ref="G55:L59"/>
    <mergeCell ref="G60:L64"/>
    <mergeCell ref="Z2:Z65"/>
    <mergeCell ref="B65:Y65"/>
    <mergeCell ref="B5:Y5"/>
    <mergeCell ref="F6:F30"/>
    <mergeCell ref="B31:Y31"/>
    <mergeCell ref="F32:F64"/>
    <mergeCell ref="G35:Y39"/>
    <mergeCell ref="G34:Y34"/>
    <mergeCell ref="G32:Y33"/>
    <mergeCell ref="Q8:Y18"/>
    <mergeCell ref="Q19:Y30"/>
    <mergeCell ref="G40:L44"/>
    <mergeCell ref="G45:L49"/>
    <mergeCell ref="G50:L54"/>
    <mergeCell ref="H8:O18"/>
    <mergeCell ref="H19:O30"/>
  </mergeCells>
  <pageMargins left="0.7" right="0.7" top="0.75" bottom="0.75" header="0.3" footer="0.3"/>
  <pageSetup scale="50"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DV78"/>
  <sheetViews>
    <sheetView showGridLines="0" tabSelected="1" zoomScale="55" zoomScaleNormal="55" workbookViewId="0">
      <selection activeCell="Q9" sqref="Q9"/>
    </sheetView>
  </sheetViews>
  <sheetFormatPr baseColWidth="10" defaultRowHeight="66.75" customHeight="1" x14ac:dyDescent="0.25"/>
  <cols>
    <col min="1" max="1" width="2.140625" style="357" customWidth="1"/>
    <col min="2" max="2" width="7" style="357" customWidth="1"/>
    <col min="3" max="3" width="31.42578125" style="357" customWidth="1"/>
    <col min="4" max="4" width="44" style="357" customWidth="1"/>
    <col min="5" max="5" width="23.7109375" style="357" customWidth="1"/>
    <col min="6" max="6" width="21.5703125" style="357" customWidth="1"/>
    <col min="7" max="7" width="32" style="357" customWidth="1"/>
    <col min="8" max="8" width="44.42578125" style="357" customWidth="1"/>
    <col min="9" max="9" width="36.85546875" style="357" customWidth="1"/>
    <col min="10" max="10" width="59" style="357" customWidth="1"/>
    <col min="11" max="11" width="31.140625" style="357" customWidth="1"/>
    <col min="12" max="12" width="28.28515625" style="357" customWidth="1"/>
    <col min="13" max="13" width="1.28515625" style="357" customWidth="1"/>
    <col min="14" max="14" width="22.7109375" style="357" customWidth="1"/>
    <col min="15" max="15" width="12" style="357" customWidth="1"/>
    <col min="16" max="16" width="20.85546875" style="357" customWidth="1"/>
    <col min="17" max="17" width="25.28515625" style="357" customWidth="1"/>
    <col min="18" max="18" width="23.5703125" style="357" customWidth="1"/>
    <col min="19" max="19" width="22.85546875" style="357" customWidth="1"/>
    <col min="20" max="20" width="1.5703125" style="357" customWidth="1"/>
    <col min="21" max="21" width="49" style="357" customWidth="1"/>
    <col min="22" max="22" width="24.85546875" style="357" customWidth="1"/>
    <col min="23" max="23" width="23.5703125" style="357" customWidth="1"/>
    <col min="24" max="33" width="12.5703125" style="357" customWidth="1"/>
    <col min="34" max="34" width="16.140625" style="357" customWidth="1"/>
    <col min="35" max="36" width="19.28515625" style="357" customWidth="1"/>
    <col min="37" max="38" width="21.85546875" style="357" customWidth="1"/>
    <col min="39" max="42" width="18.7109375" style="357" customWidth="1"/>
    <col min="43" max="43" width="42" style="357" customWidth="1"/>
    <col min="44" max="47" width="27.7109375" style="357" customWidth="1"/>
    <col min="48" max="48" width="2.140625" style="357" customWidth="1"/>
    <col min="49" max="49" width="20" style="357" customWidth="1"/>
    <col min="50" max="50" width="20.5703125" style="357" customWidth="1"/>
    <col min="51" max="52" width="17.7109375" style="357" customWidth="1"/>
    <col min="53" max="53" width="24" style="357" customWidth="1"/>
    <col min="54" max="54" width="23.85546875" style="357" customWidth="1"/>
    <col min="55" max="55" width="1.7109375" style="357" customWidth="1"/>
    <col min="56" max="56" width="1.140625" style="357" customWidth="1"/>
    <col min="57" max="57" width="8" style="364" customWidth="1"/>
    <col min="58" max="62" width="16" style="357" customWidth="1"/>
    <col min="63" max="63" width="1.7109375" style="357" customWidth="1"/>
    <col min="64" max="64" width="28.5703125" style="357" customWidth="1"/>
    <col min="65" max="65" width="20.5703125" style="357" customWidth="1"/>
    <col min="66" max="66" width="25.7109375" style="357" customWidth="1"/>
    <col min="67" max="68" width="20.5703125" style="357" customWidth="1"/>
    <col min="69" max="69" width="21.28515625" style="357" customWidth="1"/>
    <col min="70" max="70" width="1.7109375" style="357" customWidth="1"/>
    <col min="71" max="71" width="35.5703125" style="357" customWidth="1"/>
    <col min="72" max="72" width="38.5703125" style="357" customWidth="1"/>
    <col min="73" max="73" width="28.42578125" style="357" customWidth="1"/>
    <col min="74" max="74" width="1.7109375" style="357" customWidth="1"/>
    <col min="75" max="75" width="18.42578125" style="357" customWidth="1"/>
    <col min="76" max="76" width="21" style="357" customWidth="1"/>
    <col min="77" max="94" width="8.5703125" style="357" customWidth="1"/>
    <col min="95" max="95" width="19.85546875" style="357" customWidth="1"/>
    <col min="96" max="96" width="1.7109375" style="357" customWidth="1"/>
    <col min="97" max="97" width="18.5703125" style="357" customWidth="1"/>
    <col min="98" max="98" width="18.85546875" style="357" customWidth="1"/>
    <col min="99" max="120" width="8.42578125" style="357" customWidth="1"/>
    <col min="121" max="121" width="24.42578125" style="357" customWidth="1"/>
    <col min="122" max="122" width="1.5703125" style="357" customWidth="1"/>
    <col min="123" max="123" width="25.28515625" style="357" customWidth="1"/>
    <col min="124" max="124" width="31.5703125" style="357" customWidth="1"/>
    <col min="125" max="125" width="25.28515625" style="357" customWidth="1"/>
    <col min="126" max="126" width="28.42578125" style="357" customWidth="1"/>
    <col min="127" max="16384" width="11.42578125" style="357"/>
  </cols>
  <sheetData>
    <row r="1" spans="1:126" s="275" customFormat="1" ht="12" customHeight="1" thickBot="1" x14ac:dyDescent="0.3">
      <c r="B1" s="346"/>
      <c r="N1" s="347"/>
      <c r="BE1" s="361"/>
    </row>
    <row r="2" spans="1:126" s="275" customFormat="1" ht="37.5" customHeight="1" thickBot="1" x14ac:dyDescent="0.3">
      <c r="A2" s="347"/>
      <c r="B2" s="650"/>
      <c r="C2" s="651"/>
      <c r="D2" s="651"/>
      <c r="E2" s="1142" t="s">
        <v>907</v>
      </c>
      <c r="F2" s="1142"/>
      <c r="G2" s="1142"/>
      <c r="H2" s="1142"/>
      <c r="I2" s="1142"/>
      <c r="J2" s="1144" t="s">
        <v>441</v>
      </c>
      <c r="K2" s="1145"/>
      <c r="L2" s="405">
        <v>1</v>
      </c>
      <c r="M2" s="781"/>
      <c r="N2" s="782"/>
      <c r="O2" s="782"/>
      <c r="P2" s="783"/>
      <c r="R2" s="347"/>
      <c r="S2" s="347"/>
      <c r="T2" s="348"/>
      <c r="BE2" s="361"/>
    </row>
    <row r="3" spans="1:126" s="275" customFormat="1" ht="37.5" customHeight="1" thickBot="1" x14ac:dyDescent="0.3">
      <c r="A3" s="347"/>
      <c r="B3" s="653"/>
      <c r="C3" s="654"/>
      <c r="D3" s="654"/>
      <c r="E3" s="714"/>
      <c r="F3" s="714"/>
      <c r="G3" s="714"/>
      <c r="H3" s="714"/>
      <c r="I3" s="714"/>
      <c r="J3" s="1144" t="s">
        <v>442</v>
      </c>
      <c r="K3" s="1145"/>
      <c r="L3" s="420">
        <v>44630</v>
      </c>
      <c r="M3" s="784"/>
      <c r="N3" s="785"/>
      <c r="O3" s="785"/>
      <c r="P3" s="786"/>
      <c r="R3" s="347"/>
      <c r="S3" s="347"/>
      <c r="T3" s="348"/>
      <c r="U3" s="347"/>
      <c r="V3" s="347"/>
      <c r="W3" s="347"/>
      <c r="BE3" s="361"/>
    </row>
    <row r="4" spans="1:126" s="275" customFormat="1" ht="37.5" customHeight="1" thickBot="1" x14ac:dyDescent="0.3">
      <c r="B4" s="656"/>
      <c r="C4" s="657"/>
      <c r="D4" s="657"/>
      <c r="E4" s="1143"/>
      <c r="F4" s="1143"/>
      <c r="G4" s="1143"/>
      <c r="H4" s="1143"/>
      <c r="I4" s="1143"/>
      <c r="J4" s="1144" t="s">
        <v>443</v>
      </c>
      <c r="K4" s="1145"/>
      <c r="L4" s="405" t="s">
        <v>910</v>
      </c>
      <c r="M4" s="787"/>
      <c r="N4" s="788"/>
      <c r="O4" s="788"/>
      <c r="P4" s="789"/>
      <c r="Q4" s="347"/>
      <c r="R4" s="347"/>
      <c r="S4" s="347"/>
      <c r="T4" s="348"/>
      <c r="BE4" s="361"/>
    </row>
    <row r="5" spans="1:126" s="275" customFormat="1" ht="12" customHeight="1" thickBot="1" x14ac:dyDescent="0.3">
      <c r="B5" s="348"/>
      <c r="C5" s="349"/>
      <c r="D5" s="349"/>
      <c r="E5" s="349"/>
      <c r="F5" s="349"/>
      <c r="G5" s="349"/>
      <c r="H5" s="349"/>
      <c r="I5" s="349"/>
      <c r="J5" s="349"/>
      <c r="K5" s="349"/>
      <c r="L5" s="349"/>
      <c r="M5" s="349"/>
      <c r="N5" s="349"/>
      <c r="O5" s="349"/>
      <c r="P5" s="350"/>
      <c r="Q5" s="347"/>
      <c r="T5" s="350"/>
      <c r="U5" s="349"/>
      <c r="V5" s="349"/>
      <c r="W5" s="349"/>
      <c r="BE5" s="361"/>
    </row>
    <row r="6" spans="1:126" s="275" customFormat="1" ht="33.75" customHeight="1" x14ac:dyDescent="0.25">
      <c r="B6" s="1127" t="s">
        <v>837</v>
      </c>
      <c r="C6" s="1128"/>
      <c r="D6" s="1128"/>
      <c r="E6" s="1128"/>
      <c r="F6" s="1128"/>
      <c r="G6" s="1128"/>
      <c r="H6" s="1129"/>
      <c r="I6" s="790" t="s">
        <v>1077</v>
      </c>
      <c r="J6" s="791"/>
      <c r="K6" s="791"/>
      <c r="L6" s="791"/>
      <c r="M6" s="791"/>
      <c r="N6" s="791"/>
      <c r="O6" s="791"/>
      <c r="P6" s="792"/>
      <c r="Q6" s="347"/>
      <c r="R6" s="347"/>
      <c r="S6" s="347"/>
      <c r="BE6" s="361"/>
    </row>
    <row r="7" spans="1:126" s="275" customFormat="1" ht="33.75" customHeight="1" x14ac:dyDescent="0.25">
      <c r="B7" s="1130" t="s">
        <v>838</v>
      </c>
      <c r="C7" s="1131"/>
      <c r="D7" s="1131"/>
      <c r="E7" s="1131"/>
      <c r="F7" s="1131"/>
      <c r="G7" s="1131"/>
      <c r="H7" s="1132"/>
      <c r="I7" s="793" t="s">
        <v>1076</v>
      </c>
      <c r="J7" s="794"/>
      <c r="K7" s="794"/>
      <c r="L7" s="794"/>
      <c r="M7" s="794"/>
      <c r="N7" s="794"/>
      <c r="O7" s="794"/>
      <c r="P7" s="795"/>
      <c r="Q7" s="347"/>
      <c r="R7" s="347"/>
      <c r="S7" s="347"/>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62"/>
      <c r="BF7" s="351"/>
      <c r="BG7" s="351"/>
      <c r="BH7" s="351"/>
      <c r="BI7" s="351"/>
      <c r="BJ7" s="351"/>
      <c r="BK7" s="351"/>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c r="CX7" s="351"/>
      <c r="CY7" s="351"/>
      <c r="CZ7" s="351"/>
      <c r="DA7" s="351"/>
      <c r="DB7" s="351"/>
      <c r="DC7" s="351"/>
      <c r="DD7" s="351"/>
      <c r="DE7" s="351"/>
      <c r="DF7" s="351"/>
      <c r="DG7" s="351"/>
      <c r="DH7" s="351"/>
      <c r="DI7" s="351"/>
      <c r="DJ7" s="351"/>
      <c r="DK7" s="351"/>
      <c r="DL7" s="351"/>
      <c r="DM7" s="351"/>
      <c r="DN7" s="351"/>
      <c r="DO7" s="351"/>
      <c r="DP7" s="351"/>
      <c r="DQ7" s="351"/>
      <c r="DR7" s="351"/>
    </row>
    <row r="8" spans="1:126" s="275" customFormat="1" ht="33.75" customHeight="1" x14ac:dyDescent="0.25">
      <c r="B8" s="1133" t="s">
        <v>839</v>
      </c>
      <c r="C8" s="1134"/>
      <c r="D8" s="1134"/>
      <c r="E8" s="1134"/>
      <c r="F8" s="1134"/>
      <c r="G8" s="1134"/>
      <c r="H8" s="1135"/>
      <c r="I8" s="796" t="s">
        <v>1078</v>
      </c>
      <c r="J8" s="797"/>
      <c r="K8" s="797"/>
      <c r="L8" s="797"/>
      <c r="M8" s="797"/>
      <c r="N8" s="797"/>
      <c r="O8" s="797"/>
      <c r="P8" s="798"/>
      <c r="Q8" s="347"/>
      <c r="R8" s="347"/>
      <c r="S8" s="347"/>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351"/>
      <c r="BD8" s="351"/>
      <c r="BE8" s="362"/>
      <c r="BF8" s="351"/>
      <c r="BG8" s="351"/>
      <c r="BH8" s="351"/>
      <c r="BI8" s="351"/>
      <c r="BJ8" s="351"/>
      <c r="BK8" s="351"/>
      <c r="BL8" s="351"/>
      <c r="BM8" s="351"/>
      <c r="BN8" s="351"/>
      <c r="BO8" s="351"/>
      <c r="BP8" s="351"/>
      <c r="BQ8" s="351"/>
      <c r="BR8" s="351"/>
      <c r="BS8" s="351"/>
      <c r="BT8" s="351"/>
      <c r="BU8" s="351"/>
      <c r="BV8" s="351"/>
      <c r="BW8" s="351"/>
      <c r="BX8" s="351"/>
      <c r="BY8" s="351"/>
      <c r="BZ8" s="351"/>
      <c r="CA8" s="351"/>
      <c r="CB8" s="351"/>
      <c r="CC8" s="351"/>
      <c r="CD8" s="351"/>
      <c r="CE8" s="351"/>
      <c r="CF8" s="351"/>
      <c r="CG8" s="351"/>
      <c r="CH8" s="351"/>
      <c r="CI8" s="351"/>
      <c r="CJ8" s="351"/>
      <c r="CK8" s="351"/>
      <c r="CL8" s="351"/>
      <c r="CM8" s="351"/>
      <c r="CN8" s="351"/>
      <c r="CO8" s="351"/>
      <c r="CP8" s="351"/>
      <c r="CQ8" s="351"/>
      <c r="CR8" s="351"/>
      <c r="CS8" s="351"/>
      <c r="CT8" s="351"/>
      <c r="CU8" s="351"/>
      <c r="CV8" s="351"/>
      <c r="CW8" s="351"/>
      <c r="CX8" s="351"/>
      <c r="CY8" s="351"/>
      <c r="CZ8" s="351"/>
      <c r="DA8" s="351"/>
      <c r="DB8" s="351"/>
      <c r="DC8" s="351"/>
      <c r="DD8" s="351"/>
      <c r="DE8" s="351"/>
      <c r="DF8" s="351"/>
      <c r="DG8" s="351"/>
      <c r="DH8" s="351"/>
      <c r="DI8" s="351"/>
      <c r="DJ8" s="351"/>
      <c r="DK8" s="351"/>
      <c r="DL8" s="351"/>
      <c r="DM8" s="351"/>
      <c r="DN8" s="351"/>
      <c r="DO8" s="351"/>
      <c r="DP8" s="351"/>
      <c r="DQ8" s="351"/>
      <c r="DR8" s="351"/>
    </row>
    <row r="9" spans="1:126" s="275" customFormat="1" ht="33.75" customHeight="1" thickBot="1" x14ac:dyDescent="0.3">
      <c r="B9" s="1136" t="s">
        <v>831</v>
      </c>
      <c r="C9" s="1137"/>
      <c r="D9" s="1137"/>
      <c r="E9" s="1137"/>
      <c r="F9" s="1137"/>
      <c r="G9" s="1137"/>
      <c r="H9" s="1138"/>
      <c r="I9" s="799" t="s">
        <v>43</v>
      </c>
      <c r="J9" s="800"/>
      <c r="K9" s="800"/>
      <c r="L9" s="800"/>
      <c r="M9" s="800"/>
      <c r="N9" s="800"/>
      <c r="O9" s="800"/>
      <c r="P9" s="801"/>
      <c r="Q9" s="347"/>
      <c r="R9" s="347"/>
      <c r="S9" s="347"/>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62"/>
      <c r="BF9" s="351"/>
      <c r="BG9" s="351"/>
      <c r="BH9" s="351"/>
      <c r="BI9" s="351"/>
      <c r="BJ9" s="351"/>
      <c r="BK9" s="351"/>
      <c r="BL9" s="351"/>
      <c r="BM9" s="351"/>
      <c r="BN9" s="351"/>
      <c r="BO9" s="351"/>
      <c r="BP9" s="351"/>
      <c r="BQ9" s="351"/>
      <c r="BR9" s="351"/>
      <c r="BS9" s="351"/>
      <c r="BT9" s="351"/>
      <c r="BU9" s="351"/>
      <c r="BV9" s="351"/>
      <c r="BW9" s="351"/>
      <c r="BX9" s="351"/>
      <c r="BY9" s="351"/>
      <c r="BZ9" s="351"/>
      <c r="CA9" s="351"/>
      <c r="CB9" s="351"/>
      <c r="CC9" s="351"/>
      <c r="CD9" s="351"/>
      <c r="CE9" s="351"/>
      <c r="CF9" s="351"/>
      <c r="CG9" s="351"/>
      <c r="CH9" s="351"/>
      <c r="CI9" s="351"/>
      <c r="CJ9" s="351"/>
      <c r="CK9" s="351"/>
      <c r="CL9" s="351"/>
      <c r="CM9" s="351"/>
      <c r="CN9" s="351"/>
      <c r="CO9" s="351"/>
      <c r="CP9" s="351"/>
      <c r="CQ9" s="351"/>
      <c r="CR9" s="351"/>
      <c r="CS9" s="351"/>
      <c r="CT9" s="351"/>
      <c r="CU9" s="351"/>
      <c r="CV9" s="351"/>
      <c r="CW9" s="351"/>
      <c r="CX9" s="351"/>
      <c r="CY9" s="351"/>
      <c r="CZ9" s="351"/>
      <c r="DA9" s="351"/>
      <c r="DB9" s="351"/>
      <c r="DC9" s="351"/>
      <c r="DD9" s="351"/>
      <c r="DE9" s="351"/>
      <c r="DF9" s="351"/>
      <c r="DG9" s="351"/>
      <c r="DH9" s="351"/>
      <c r="DI9" s="351"/>
      <c r="DJ9" s="351"/>
      <c r="DK9" s="351"/>
      <c r="DL9" s="351"/>
      <c r="DM9" s="351"/>
      <c r="DN9" s="351"/>
      <c r="DO9" s="351"/>
      <c r="DP9" s="351"/>
      <c r="DQ9" s="351"/>
      <c r="DR9" s="351"/>
    </row>
    <row r="10" spans="1:126" s="352" customFormat="1" ht="12" customHeight="1" thickBot="1" x14ac:dyDescent="0.3">
      <c r="B10" s="1158"/>
      <c r="C10" s="1159"/>
      <c r="D10" s="1159"/>
      <c r="E10" s="1159"/>
      <c r="F10" s="1159"/>
      <c r="G10" s="1159"/>
      <c r="H10" s="1159"/>
      <c r="I10" s="1159"/>
      <c r="J10" s="1159"/>
      <c r="K10" s="1159"/>
      <c r="L10" s="1159"/>
      <c r="M10" s="1159"/>
      <c r="N10" s="1159"/>
      <c r="O10" s="1159"/>
      <c r="P10" s="1159"/>
      <c r="Q10" s="1159"/>
      <c r="R10" s="1159"/>
      <c r="S10" s="1159"/>
      <c r="T10" s="1159"/>
      <c r="U10" s="1159"/>
      <c r="V10" s="1159"/>
      <c r="W10" s="1159"/>
      <c r="X10" s="1159"/>
      <c r="Y10" s="1159"/>
      <c r="Z10" s="1159"/>
      <c r="AA10" s="1159"/>
      <c r="AB10" s="1159"/>
      <c r="AC10" s="353"/>
      <c r="AD10" s="353"/>
      <c r="AE10" s="353"/>
      <c r="AF10" s="353"/>
      <c r="AG10" s="353"/>
      <c r="AH10" s="353"/>
      <c r="AI10" s="353"/>
      <c r="AJ10" s="353"/>
      <c r="AK10" s="353"/>
      <c r="AL10" s="353"/>
      <c r="AM10" s="353"/>
      <c r="AN10" s="353"/>
      <c r="AO10" s="353"/>
      <c r="AP10" s="353"/>
      <c r="AQ10" s="353"/>
      <c r="AR10" s="353"/>
      <c r="AS10" s="353"/>
      <c r="AT10" s="353"/>
      <c r="AU10" s="353"/>
      <c r="AV10" s="353"/>
      <c r="AW10" s="353"/>
      <c r="AX10" s="353"/>
      <c r="AY10" s="353"/>
      <c r="AZ10" s="353"/>
      <c r="BA10" s="353"/>
      <c r="BB10" s="353"/>
      <c r="BC10" s="353"/>
      <c r="BD10" s="353"/>
      <c r="BE10" s="363"/>
      <c r="BF10" s="353"/>
      <c r="BG10" s="353"/>
      <c r="BH10" s="353"/>
      <c r="BI10" s="353"/>
      <c r="BJ10" s="353"/>
      <c r="BK10" s="353"/>
      <c r="BL10" s="353"/>
      <c r="BM10" s="353"/>
      <c r="BN10" s="353"/>
      <c r="BO10" s="353"/>
      <c r="BP10" s="353"/>
      <c r="BQ10" s="353"/>
      <c r="BR10" s="353"/>
      <c r="BS10" s="353"/>
      <c r="BT10" s="358"/>
      <c r="BU10" s="353"/>
      <c r="BV10" s="353"/>
      <c r="BW10" s="353"/>
      <c r="BX10" s="353"/>
      <c r="BY10" s="353"/>
      <c r="BZ10" s="353"/>
      <c r="CA10" s="353"/>
      <c r="CB10" s="353"/>
      <c r="CC10" s="353"/>
      <c r="CD10" s="353"/>
      <c r="CE10" s="358"/>
      <c r="CF10" s="358"/>
      <c r="CG10" s="358"/>
      <c r="CH10" s="358"/>
      <c r="CI10" s="353"/>
      <c r="CJ10" s="353"/>
      <c r="CK10" s="353"/>
      <c r="CL10" s="353"/>
      <c r="CM10" s="353"/>
      <c r="CN10" s="353"/>
      <c r="CO10" s="353"/>
      <c r="CP10" s="353"/>
      <c r="CQ10" s="353"/>
      <c r="CR10" s="353"/>
      <c r="CS10" s="353"/>
      <c r="CT10" s="353"/>
      <c r="CU10" s="353"/>
      <c r="CV10" s="353"/>
      <c r="CW10" s="358"/>
      <c r="CX10" s="358"/>
      <c r="CY10" s="358"/>
      <c r="CZ10" s="358"/>
      <c r="DA10" s="353"/>
      <c r="DB10" s="353"/>
      <c r="DC10" s="353"/>
      <c r="DD10" s="353"/>
      <c r="DE10" s="358"/>
      <c r="DF10" s="358"/>
      <c r="DG10" s="358"/>
      <c r="DH10" s="358"/>
      <c r="DI10" s="353"/>
      <c r="DJ10" s="353"/>
      <c r="DK10" s="353"/>
      <c r="DL10" s="353"/>
      <c r="DM10" s="353"/>
      <c r="DN10" s="353"/>
      <c r="DO10" s="353"/>
      <c r="DP10" s="353"/>
      <c r="DQ10" s="353"/>
      <c r="DR10" s="353"/>
    </row>
    <row r="11" spans="1:126" s="354" customFormat="1" ht="41.25" customHeight="1" thickBot="1" x14ac:dyDescent="0.25">
      <c r="B11" s="995" t="s">
        <v>739</v>
      </c>
      <c r="C11" s="996"/>
      <c r="D11" s="996"/>
      <c r="E11" s="996"/>
      <c r="F11" s="996"/>
      <c r="G11" s="996"/>
      <c r="H11" s="996"/>
      <c r="I11" s="996"/>
      <c r="J11" s="996"/>
      <c r="K11" s="1160"/>
      <c r="L11" s="997"/>
      <c r="M11" s="262"/>
      <c r="N11" s="995" t="s">
        <v>738</v>
      </c>
      <c r="O11" s="996"/>
      <c r="P11" s="996"/>
      <c r="Q11" s="996"/>
      <c r="R11" s="996"/>
      <c r="S11" s="997"/>
      <c r="T11" s="373"/>
      <c r="U11" s="1061" t="s">
        <v>740</v>
      </c>
      <c r="V11" s="1062"/>
      <c r="W11" s="1062"/>
      <c r="X11" s="1062"/>
      <c r="Y11" s="1062"/>
      <c r="Z11" s="1062"/>
      <c r="AA11" s="1062"/>
      <c r="AB11" s="1062"/>
      <c r="AC11" s="1062"/>
      <c r="AD11" s="1062"/>
      <c r="AE11" s="1062"/>
      <c r="AF11" s="1062"/>
      <c r="AG11" s="1062"/>
      <c r="AH11" s="1062"/>
      <c r="AI11" s="1062"/>
      <c r="AJ11" s="1062"/>
      <c r="AK11" s="1062"/>
      <c r="AL11" s="1062"/>
      <c r="AM11" s="1062"/>
      <c r="AN11" s="1062"/>
      <c r="AO11" s="1062"/>
      <c r="AP11" s="1062"/>
      <c r="AQ11" s="1062"/>
      <c r="AR11" s="1062"/>
      <c r="AS11" s="1062"/>
      <c r="AT11" s="1062"/>
      <c r="AU11" s="1063"/>
      <c r="AV11" s="373"/>
      <c r="AW11" s="1061" t="s">
        <v>741</v>
      </c>
      <c r="AX11" s="1062"/>
      <c r="AY11" s="1062"/>
      <c r="AZ11" s="1062"/>
      <c r="BA11" s="1062"/>
      <c r="BB11" s="1062"/>
      <c r="BC11" s="1062"/>
      <c r="BD11" s="1062"/>
      <c r="BE11" s="1062"/>
      <c r="BF11" s="1062"/>
      <c r="BG11" s="1062"/>
      <c r="BH11" s="1062"/>
      <c r="BI11" s="1062"/>
      <c r="BJ11" s="1063"/>
      <c r="BK11" s="369"/>
      <c r="BL11" s="1044" t="s">
        <v>742</v>
      </c>
      <c r="BM11" s="1045"/>
      <c r="BN11" s="1045"/>
      <c r="BO11" s="1045"/>
      <c r="BP11" s="1045"/>
      <c r="BQ11" s="1045"/>
      <c r="BR11" s="1045"/>
      <c r="BS11" s="1045"/>
      <c r="BT11" s="1045"/>
      <c r="BU11" s="1046"/>
      <c r="BV11" s="369"/>
      <c r="BW11" s="958" t="s">
        <v>651</v>
      </c>
      <c r="BX11" s="959"/>
      <c r="BY11" s="959"/>
      <c r="BZ11" s="959"/>
      <c r="CA11" s="959"/>
      <c r="CB11" s="959"/>
      <c r="CC11" s="959"/>
      <c r="CD11" s="959"/>
      <c r="CE11" s="959"/>
      <c r="CF11" s="959"/>
      <c r="CG11" s="959"/>
      <c r="CH11" s="959"/>
      <c r="CI11" s="959"/>
      <c r="CJ11" s="959"/>
      <c r="CK11" s="959"/>
      <c r="CL11" s="959"/>
      <c r="CM11" s="959"/>
      <c r="CN11" s="959"/>
      <c r="CO11" s="959"/>
      <c r="CP11" s="959"/>
      <c r="CQ11" s="959"/>
      <c r="CR11" s="959"/>
      <c r="CS11" s="959"/>
      <c r="CT11" s="959"/>
      <c r="CU11" s="959"/>
      <c r="CV11" s="959"/>
      <c r="CW11" s="959"/>
      <c r="CX11" s="959"/>
      <c r="CY11" s="959"/>
      <c r="CZ11" s="959"/>
      <c r="DA11" s="959"/>
      <c r="DB11" s="959"/>
      <c r="DC11" s="959"/>
      <c r="DD11" s="959"/>
      <c r="DE11" s="959"/>
      <c r="DF11" s="959"/>
      <c r="DG11" s="959"/>
      <c r="DH11" s="959"/>
      <c r="DI11" s="959"/>
      <c r="DJ11" s="959"/>
      <c r="DK11" s="959"/>
      <c r="DL11" s="959"/>
      <c r="DM11" s="959"/>
      <c r="DN11" s="959"/>
      <c r="DO11" s="959"/>
      <c r="DP11" s="959"/>
      <c r="DQ11" s="960"/>
      <c r="DR11" s="369"/>
      <c r="DS11" s="964" t="s">
        <v>729</v>
      </c>
      <c r="DT11" s="965"/>
      <c r="DU11" s="965"/>
      <c r="DV11" s="966"/>
    </row>
    <row r="12" spans="1:126" s="275" customFormat="1" ht="45.75" customHeight="1" thickBot="1" x14ac:dyDescent="0.3">
      <c r="B12" s="1165" t="s">
        <v>0</v>
      </c>
      <c r="C12" s="1166"/>
      <c r="D12" s="1166"/>
      <c r="E12" s="1166"/>
      <c r="F12" s="1166"/>
      <c r="G12" s="1166"/>
      <c r="H12" s="1166"/>
      <c r="I12" s="1166"/>
      <c r="J12" s="1166"/>
      <c r="K12" s="1167"/>
      <c r="L12" s="1168"/>
      <c r="M12" s="262"/>
      <c r="N12" s="1015" t="s">
        <v>352</v>
      </c>
      <c r="O12" s="1016"/>
      <c r="P12" s="1016"/>
      <c r="Q12" s="1016"/>
      <c r="R12" s="1016"/>
      <c r="S12" s="1017"/>
      <c r="T12" s="373"/>
      <c r="U12" s="1082" t="s">
        <v>558</v>
      </c>
      <c r="V12" s="1083"/>
      <c r="W12" s="1083"/>
      <c r="X12" s="1083"/>
      <c r="Y12" s="1083"/>
      <c r="Z12" s="1083"/>
      <c r="AA12" s="1083"/>
      <c r="AB12" s="1083"/>
      <c r="AC12" s="1083"/>
      <c r="AD12" s="1083"/>
      <c r="AE12" s="1083"/>
      <c r="AF12" s="1083"/>
      <c r="AG12" s="1083"/>
      <c r="AH12" s="1083"/>
      <c r="AI12" s="1083"/>
      <c r="AJ12" s="1083"/>
      <c r="AK12" s="1083"/>
      <c r="AL12" s="1083"/>
      <c r="AM12" s="1083"/>
      <c r="AN12" s="1083"/>
      <c r="AO12" s="1083"/>
      <c r="AP12" s="1083"/>
      <c r="AQ12" s="1083"/>
      <c r="AR12" s="1083"/>
      <c r="AS12" s="1083"/>
      <c r="AT12" s="1083"/>
      <c r="AU12" s="1084"/>
      <c r="AV12" s="373"/>
      <c r="AW12" s="1106" t="s">
        <v>593</v>
      </c>
      <c r="AX12" s="1107"/>
      <c r="AY12" s="1107"/>
      <c r="AZ12" s="1107"/>
      <c r="BA12" s="1107"/>
      <c r="BB12" s="1107"/>
      <c r="BC12" s="1107"/>
      <c r="BD12" s="1107"/>
      <c r="BE12" s="1107"/>
      <c r="BF12" s="1107"/>
      <c r="BG12" s="1107"/>
      <c r="BH12" s="1107"/>
      <c r="BI12" s="1107"/>
      <c r="BJ12" s="1108"/>
      <c r="BK12" s="370"/>
      <c r="BL12" s="1047"/>
      <c r="BM12" s="1048"/>
      <c r="BN12" s="1048"/>
      <c r="BO12" s="1048"/>
      <c r="BP12" s="1048"/>
      <c r="BQ12" s="1048"/>
      <c r="BR12" s="1048"/>
      <c r="BS12" s="1048"/>
      <c r="BT12" s="1048"/>
      <c r="BU12" s="1049"/>
      <c r="BV12" s="370"/>
      <c r="BW12" s="961" t="s">
        <v>797</v>
      </c>
      <c r="BX12" s="962"/>
      <c r="BY12" s="962"/>
      <c r="BZ12" s="962"/>
      <c r="CA12" s="962"/>
      <c r="CB12" s="962"/>
      <c r="CC12" s="962"/>
      <c r="CD12" s="962"/>
      <c r="CE12" s="962"/>
      <c r="CF12" s="962"/>
      <c r="CG12" s="962"/>
      <c r="CH12" s="962"/>
      <c r="CI12" s="962"/>
      <c r="CJ12" s="962"/>
      <c r="CK12" s="962"/>
      <c r="CL12" s="962"/>
      <c r="CM12" s="962"/>
      <c r="CN12" s="962"/>
      <c r="CO12" s="962"/>
      <c r="CP12" s="962"/>
      <c r="CQ12" s="962"/>
      <c r="CR12" s="962"/>
      <c r="CS12" s="962"/>
      <c r="CT12" s="962"/>
      <c r="CU12" s="962"/>
      <c r="CV12" s="962"/>
      <c r="CW12" s="962"/>
      <c r="CX12" s="962"/>
      <c r="CY12" s="962"/>
      <c r="CZ12" s="962"/>
      <c r="DA12" s="962"/>
      <c r="DB12" s="962"/>
      <c r="DC12" s="962"/>
      <c r="DD12" s="962"/>
      <c r="DE12" s="962"/>
      <c r="DF12" s="962"/>
      <c r="DG12" s="962"/>
      <c r="DH12" s="962"/>
      <c r="DI12" s="962"/>
      <c r="DJ12" s="962"/>
      <c r="DK12" s="962"/>
      <c r="DL12" s="962"/>
      <c r="DM12" s="962"/>
      <c r="DN12" s="962"/>
      <c r="DO12" s="962"/>
      <c r="DP12" s="962"/>
      <c r="DQ12" s="963"/>
      <c r="DR12" s="369"/>
      <c r="DS12" s="967"/>
      <c r="DT12" s="968"/>
      <c r="DU12" s="968"/>
      <c r="DV12" s="969"/>
    </row>
    <row r="13" spans="1:126" s="275" customFormat="1" ht="31.5" customHeight="1" thickBot="1" x14ac:dyDescent="0.3">
      <c r="B13" s="1162" t="s">
        <v>1</v>
      </c>
      <c r="C13" s="1152" t="s">
        <v>272</v>
      </c>
      <c r="D13" s="1152" t="s">
        <v>351</v>
      </c>
      <c r="E13" s="1152" t="s">
        <v>678</v>
      </c>
      <c r="F13" s="998" t="s">
        <v>483</v>
      </c>
      <c r="G13" s="1154" t="s">
        <v>853</v>
      </c>
      <c r="H13" s="1157" t="s">
        <v>867</v>
      </c>
      <c r="I13" s="1139" t="s">
        <v>985</v>
      </c>
      <c r="J13" s="1161" t="s">
        <v>484</v>
      </c>
      <c r="K13" s="1018" t="s">
        <v>874</v>
      </c>
      <c r="L13" s="1035" t="s">
        <v>872</v>
      </c>
      <c r="M13" s="262"/>
      <c r="N13" s="1146" t="s">
        <v>646</v>
      </c>
      <c r="O13" s="1147"/>
      <c r="P13" s="1147"/>
      <c r="Q13" s="1147"/>
      <c r="R13" s="1147"/>
      <c r="S13" s="1148"/>
      <c r="T13" s="262"/>
      <c r="U13" s="1074" t="s">
        <v>645</v>
      </c>
      <c r="V13" s="1075"/>
      <c r="W13" s="1075"/>
      <c r="X13" s="1075"/>
      <c r="Y13" s="1075"/>
      <c r="Z13" s="1075"/>
      <c r="AA13" s="1075"/>
      <c r="AB13" s="1075"/>
      <c r="AC13" s="1075"/>
      <c r="AD13" s="1075"/>
      <c r="AE13" s="1075"/>
      <c r="AF13" s="1075"/>
      <c r="AG13" s="1075"/>
      <c r="AH13" s="1075"/>
      <c r="AI13" s="1075"/>
      <c r="AJ13" s="1075"/>
      <c r="AK13" s="1075"/>
      <c r="AL13" s="1075"/>
      <c r="AM13" s="1075"/>
      <c r="AN13" s="1075"/>
      <c r="AO13" s="1075"/>
      <c r="AP13" s="1075"/>
      <c r="AQ13" s="1075"/>
      <c r="AR13" s="1075"/>
      <c r="AS13" s="1075"/>
      <c r="AT13" s="1076"/>
      <c r="AU13" s="1077"/>
      <c r="AV13" s="262"/>
      <c r="AW13" s="1109" t="s">
        <v>601</v>
      </c>
      <c r="AX13" s="1110"/>
      <c r="AY13" s="1110"/>
      <c r="AZ13" s="1110"/>
      <c r="BA13" s="1110"/>
      <c r="BB13" s="1110"/>
      <c r="BC13" s="1110"/>
      <c r="BD13" s="1110"/>
      <c r="BE13" s="1110"/>
      <c r="BF13" s="1110"/>
      <c r="BG13" s="1110"/>
      <c r="BH13" s="1110"/>
      <c r="BI13" s="1110"/>
      <c r="BJ13" s="1111"/>
      <c r="BK13" s="371"/>
      <c r="BL13" s="1050"/>
      <c r="BM13" s="1051"/>
      <c r="BN13" s="1051"/>
      <c r="BO13" s="1051"/>
      <c r="BP13" s="1051"/>
      <c r="BQ13" s="1051"/>
      <c r="BR13" s="1051"/>
      <c r="BS13" s="1051"/>
      <c r="BT13" s="1051"/>
      <c r="BU13" s="1052"/>
      <c r="BV13" s="371"/>
      <c r="BW13" s="1003" t="s">
        <v>654</v>
      </c>
      <c r="BX13" s="1004"/>
      <c r="BY13" s="1004"/>
      <c r="BZ13" s="1004"/>
      <c r="CA13" s="1004"/>
      <c r="CB13" s="1004"/>
      <c r="CC13" s="1004"/>
      <c r="CD13" s="1004"/>
      <c r="CE13" s="1004"/>
      <c r="CF13" s="1004"/>
      <c r="CG13" s="1004"/>
      <c r="CH13" s="1004"/>
      <c r="CI13" s="1004"/>
      <c r="CJ13" s="1004"/>
      <c r="CK13" s="1004"/>
      <c r="CL13" s="1004"/>
      <c r="CM13" s="1004"/>
      <c r="CN13" s="1004"/>
      <c r="CO13" s="1004"/>
      <c r="CP13" s="1004"/>
      <c r="CQ13" s="1005"/>
      <c r="CR13" s="372"/>
      <c r="CS13" s="979" t="s">
        <v>664</v>
      </c>
      <c r="CT13" s="980"/>
      <c r="CU13" s="980"/>
      <c r="CV13" s="980"/>
      <c r="CW13" s="980"/>
      <c r="CX13" s="980"/>
      <c r="CY13" s="980"/>
      <c r="CZ13" s="980"/>
      <c r="DA13" s="980"/>
      <c r="DB13" s="980"/>
      <c r="DC13" s="980"/>
      <c r="DD13" s="980"/>
      <c r="DE13" s="980"/>
      <c r="DF13" s="980"/>
      <c r="DG13" s="980"/>
      <c r="DH13" s="980"/>
      <c r="DI13" s="980"/>
      <c r="DJ13" s="980"/>
      <c r="DK13" s="980"/>
      <c r="DL13" s="980"/>
      <c r="DM13" s="980"/>
      <c r="DN13" s="980"/>
      <c r="DO13" s="980"/>
      <c r="DP13" s="980"/>
      <c r="DQ13" s="981"/>
      <c r="DR13" s="369"/>
      <c r="DS13" s="967"/>
      <c r="DT13" s="968"/>
      <c r="DU13" s="968"/>
      <c r="DV13" s="969"/>
    </row>
    <row r="14" spans="1:126" s="275" customFormat="1" ht="31.5" customHeight="1" thickBot="1" x14ac:dyDescent="0.3">
      <c r="B14" s="1163"/>
      <c r="C14" s="1033"/>
      <c r="D14" s="1033"/>
      <c r="E14" s="1033"/>
      <c r="F14" s="1000"/>
      <c r="G14" s="1155"/>
      <c r="H14" s="1070"/>
      <c r="I14" s="1140"/>
      <c r="J14" s="1122"/>
      <c r="K14" s="1019"/>
      <c r="L14" s="1036"/>
      <c r="M14" s="262"/>
      <c r="N14" s="1149"/>
      <c r="O14" s="1150"/>
      <c r="P14" s="1150"/>
      <c r="Q14" s="1150"/>
      <c r="R14" s="1150"/>
      <c r="S14" s="1151"/>
      <c r="T14" s="262"/>
      <c r="U14" s="1078" t="s">
        <v>560</v>
      </c>
      <c r="V14" s="1079"/>
      <c r="W14" s="1079"/>
      <c r="X14" s="1079"/>
      <c r="Y14" s="1079"/>
      <c r="Z14" s="1079"/>
      <c r="AA14" s="1079"/>
      <c r="AB14" s="1079"/>
      <c r="AC14" s="1079"/>
      <c r="AD14" s="1079"/>
      <c r="AE14" s="1079"/>
      <c r="AF14" s="1079"/>
      <c r="AG14" s="1079"/>
      <c r="AH14" s="1079"/>
      <c r="AI14" s="1079"/>
      <c r="AJ14" s="1079"/>
      <c r="AK14" s="1079"/>
      <c r="AL14" s="1079"/>
      <c r="AM14" s="1079"/>
      <c r="AN14" s="1079"/>
      <c r="AO14" s="1079"/>
      <c r="AP14" s="1079"/>
      <c r="AQ14" s="1079"/>
      <c r="AR14" s="1079"/>
      <c r="AS14" s="1079"/>
      <c r="AT14" s="1080"/>
      <c r="AU14" s="1081"/>
      <c r="AV14" s="262"/>
      <c r="AW14" s="1118" t="s">
        <v>515</v>
      </c>
      <c r="AX14" s="1023"/>
      <c r="AY14" s="1022" t="s">
        <v>450</v>
      </c>
      <c r="AZ14" s="1023"/>
      <c r="BA14" s="1026" t="s">
        <v>598</v>
      </c>
      <c r="BB14" s="1066" t="s">
        <v>600</v>
      </c>
      <c r="BC14" s="262"/>
      <c r="BD14" s="262"/>
      <c r="BE14" s="262"/>
      <c r="BF14" s="1102" t="s">
        <v>649</v>
      </c>
      <c r="BG14" s="1102"/>
      <c r="BH14" s="1102"/>
      <c r="BI14" s="1102"/>
      <c r="BJ14" s="1103"/>
      <c r="BK14" s="369"/>
      <c r="BL14" s="1053" t="s">
        <v>672</v>
      </c>
      <c r="BM14" s="1054"/>
      <c r="BN14" s="1054"/>
      <c r="BO14" s="1054"/>
      <c r="BP14" s="1054"/>
      <c r="BQ14" s="1054"/>
      <c r="BR14" s="1054"/>
      <c r="BS14" s="1054"/>
      <c r="BT14" s="1055"/>
      <c r="BU14" s="1056"/>
      <c r="BV14" s="369"/>
      <c r="BW14" s="1006"/>
      <c r="BX14" s="1007"/>
      <c r="BY14" s="1007"/>
      <c r="BZ14" s="1007"/>
      <c r="CA14" s="1007"/>
      <c r="CB14" s="1007"/>
      <c r="CC14" s="1007"/>
      <c r="CD14" s="1007"/>
      <c r="CE14" s="1007"/>
      <c r="CF14" s="1007"/>
      <c r="CG14" s="1007"/>
      <c r="CH14" s="1007"/>
      <c r="CI14" s="1007"/>
      <c r="CJ14" s="1007"/>
      <c r="CK14" s="1007"/>
      <c r="CL14" s="1007"/>
      <c r="CM14" s="1007"/>
      <c r="CN14" s="1007"/>
      <c r="CO14" s="1007"/>
      <c r="CP14" s="1007"/>
      <c r="CQ14" s="1008"/>
      <c r="CR14" s="372"/>
      <c r="CS14" s="982"/>
      <c r="CT14" s="983"/>
      <c r="CU14" s="983"/>
      <c r="CV14" s="983"/>
      <c r="CW14" s="983"/>
      <c r="CX14" s="983"/>
      <c r="CY14" s="983"/>
      <c r="CZ14" s="983"/>
      <c r="DA14" s="983"/>
      <c r="DB14" s="983"/>
      <c r="DC14" s="983"/>
      <c r="DD14" s="983"/>
      <c r="DE14" s="983"/>
      <c r="DF14" s="983"/>
      <c r="DG14" s="983"/>
      <c r="DH14" s="983"/>
      <c r="DI14" s="983"/>
      <c r="DJ14" s="983"/>
      <c r="DK14" s="983"/>
      <c r="DL14" s="983"/>
      <c r="DM14" s="983"/>
      <c r="DN14" s="983"/>
      <c r="DO14" s="983"/>
      <c r="DP14" s="983"/>
      <c r="DQ14" s="984"/>
      <c r="DR14" s="369"/>
      <c r="DS14" s="970"/>
      <c r="DT14" s="971"/>
      <c r="DU14" s="971"/>
      <c r="DV14" s="972"/>
    </row>
    <row r="15" spans="1:126" s="275" customFormat="1" ht="31.5" customHeight="1" thickBot="1" x14ac:dyDescent="0.3">
      <c r="B15" s="1163"/>
      <c r="C15" s="1033"/>
      <c r="D15" s="1033"/>
      <c r="E15" s="1033"/>
      <c r="F15" s="1000"/>
      <c r="G15" s="1155"/>
      <c r="H15" s="1070"/>
      <c r="I15" s="1140"/>
      <c r="J15" s="1122"/>
      <c r="K15" s="1019"/>
      <c r="L15" s="1036"/>
      <c r="M15" s="262"/>
      <c r="N15" s="1031" t="s">
        <v>306</v>
      </c>
      <c r="O15" s="1033" t="s">
        <v>2</v>
      </c>
      <c r="P15" s="1033"/>
      <c r="Q15" s="1033" t="s">
        <v>3</v>
      </c>
      <c r="R15" s="1033"/>
      <c r="S15" s="1124" t="s">
        <v>4</v>
      </c>
      <c r="T15" s="262"/>
      <c r="U15" s="1085" t="s">
        <v>559</v>
      </c>
      <c r="V15" s="1086" t="s">
        <v>579</v>
      </c>
      <c r="W15" s="1086"/>
      <c r="X15" s="1126" t="s">
        <v>758</v>
      </c>
      <c r="Y15" s="1126"/>
      <c r="Z15" s="1126"/>
      <c r="AA15" s="1126"/>
      <c r="AB15" s="1126"/>
      <c r="AC15" s="1126"/>
      <c r="AD15" s="1126"/>
      <c r="AE15" s="1126"/>
      <c r="AF15" s="1126"/>
      <c r="AG15" s="1126"/>
      <c r="AH15" s="1126"/>
      <c r="AI15" s="1009" t="s">
        <v>756</v>
      </c>
      <c r="AJ15" s="1009" t="s">
        <v>757</v>
      </c>
      <c r="AK15" s="1002" t="s">
        <v>570</v>
      </c>
      <c r="AL15" s="1002"/>
      <c r="AM15" s="1002"/>
      <c r="AN15" s="1002"/>
      <c r="AO15" s="1002"/>
      <c r="AP15" s="1002"/>
      <c r="AQ15" s="998" t="s">
        <v>647</v>
      </c>
      <c r="AR15" s="998"/>
      <c r="AS15" s="998"/>
      <c r="AT15" s="998"/>
      <c r="AU15" s="999"/>
      <c r="AV15" s="262"/>
      <c r="AW15" s="1119"/>
      <c r="AX15" s="1025"/>
      <c r="AY15" s="1024"/>
      <c r="AZ15" s="1025"/>
      <c r="BA15" s="1027"/>
      <c r="BB15" s="1067"/>
      <c r="BC15" s="262"/>
      <c r="BD15" s="262"/>
      <c r="BE15" s="262"/>
      <c r="BF15" s="1104"/>
      <c r="BG15" s="1104"/>
      <c r="BH15" s="1104"/>
      <c r="BI15" s="1104"/>
      <c r="BJ15" s="1105"/>
      <c r="BK15" s="369"/>
      <c r="BL15" s="1057"/>
      <c r="BM15" s="1058"/>
      <c r="BN15" s="1058"/>
      <c r="BO15" s="1058"/>
      <c r="BP15" s="1058"/>
      <c r="BQ15" s="1058"/>
      <c r="BR15" s="1058"/>
      <c r="BS15" s="1058"/>
      <c r="BT15" s="1059"/>
      <c r="BU15" s="1060"/>
      <c r="BV15" s="369"/>
      <c r="BW15" s="1029" t="s">
        <v>656</v>
      </c>
      <c r="BX15" s="990"/>
      <c r="BY15" s="990"/>
      <c r="BZ15" s="990"/>
      <c r="CA15" s="990"/>
      <c r="CB15" s="990"/>
      <c r="CC15" s="990"/>
      <c r="CD15" s="1030"/>
      <c r="CE15" s="432"/>
      <c r="CF15" s="432"/>
      <c r="CG15" s="432"/>
      <c r="CH15" s="432"/>
      <c r="CI15" s="989" t="s">
        <v>730</v>
      </c>
      <c r="CJ15" s="990"/>
      <c r="CK15" s="990"/>
      <c r="CL15" s="990"/>
      <c r="CM15" s="990"/>
      <c r="CN15" s="990"/>
      <c r="CO15" s="990"/>
      <c r="CP15" s="990"/>
      <c r="CQ15" s="991"/>
      <c r="CR15" s="433"/>
      <c r="CS15" s="1041" t="s">
        <v>657</v>
      </c>
      <c r="CT15" s="1042"/>
      <c r="CU15" s="1042"/>
      <c r="CV15" s="1042"/>
      <c r="CW15" s="1042"/>
      <c r="CX15" s="1042"/>
      <c r="CY15" s="1042"/>
      <c r="CZ15" s="1042"/>
      <c r="DA15" s="1042"/>
      <c r="DB15" s="1042"/>
      <c r="DC15" s="1042"/>
      <c r="DD15" s="1042"/>
      <c r="DE15" s="1042"/>
      <c r="DF15" s="1042"/>
      <c r="DG15" s="1042"/>
      <c r="DH15" s="1042"/>
      <c r="DI15" s="1042"/>
      <c r="DJ15" s="1042"/>
      <c r="DK15" s="1042"/>
      <c r="DL15" s="1042"/>
      <c r="DM15" s="1042"/>
      <c r="DN15" s="1042"/>
      <c r="DO15" s="1042"/>
      <c r="DP15" s="1042"/>
      <c r="DQ15" s="1043"/>
      <c r="DR15" s="369"/>
      <c r="DS15" s="973" t="s">
        <v>436</v>
      </c>
      <c r="DT15" s="974"/>
      <c r="DU15" s="974"/>
      <c r="DV15" s="975"/>
    </row>
    <row r="16" spans="1:126" s="275" customFormat="1" ht="31.5" customHeight="1" thickBot="1" x14ac:dyDescent="0.3">
      <c r="B16" s="1163"/>
      <c r="C16" s="1033"/>
      <c r="D16" s="1033"/>
      <c r="E16" s="1033"/>
      <c r="F16" s="1000"/>
      <c r="G16" s="1155"/>
      <c r="H16" s="1070"/>
      <c r="I16" s="1140"/>
      <c r="J16" s="1122"/>
      <c r="K16" s="1019"/>
      <c r="L16" s="1036"/>
      <c r="M16" s="262"/>
      <c r="N16" s="1031"/>
      <c r="O16" s="1033"/>
      <c r="P16" s="1033"/>
      <c r="Q16" s="1033"/>
      <c r="R16" s="1033"/>
      <c r="S16" s="1124"/>
      <c r="T16" s="262"/>
      <c r="U16" s="1031"/>
      <c r="V16" s="1087"/>
      <c r="W16" s="1087"/>
      <c r="X16" s="1121" t="s">
        <v>561</v>
      </c>
      <c r="Y16" s="1121"/>
      <c r="Z16" s="1121"/>
      <c r="AA16" s="1121"/>
      <c r="AB16" s="1121"/>
      <c r="AC16" s="1121"/>
      <c r="AD16" s="1012" t="s">
        <v>563</v>
      </c>
      <c r="AE16" s="1012"/>
      <c r="AF16" s="1012"/>
      <c r="AG16" s="1012"/>
      <c r="AH16" s="1122" t="s">
        <v>580</v>
      </c>
      <c r="AI16" s="1010"/>
      <c r="AJ16" s="1010"/>
      <c r="AK16" s="1012" t="s">
        <v>566</v>
      </c>
      <c r="AL16" s="1012"/>
      <c r="AM16" s="1012" t="s">
        <v>306</v>
      </c>
      <c r="AN16" s="1012"/>
      <c r="AO16" s="1012" t="s">
        <v>567</v>
      </c>
      <c r="AP16" s="1012"/>
      <c r="AQ16" s="1000"/>
      <c r="AR16" s="1000"/>
      <c r="AS16" s="1000"/>
      <c r="AT16" s="1000"/>
      <c r="AU16" s="1001"/>
      <c r="AV16" s="262"/>
      <c r="AW16" s="1116" t="s">
        <v>594</v>
      </c>
      <c r="AX16" s="1114" t="s">
        <v>595</v>
      </c>
      <c r="AY16" s="1114" t="s">
        <v>596</v>
      </c>
      <c r="AZ16" s="1114" t="s">
        <v>597</v>
      </c>
      <c r="BA16" s="1027"/>
      <c r="BB16" s="1067"/>
      <c r="BC16" s="262"/>
      <c r="BD16" s="262"/>
      <c r="BE16" s="262"/>
      <c r="BF16" s="1104"/>
      <c r="BG16" s="1104"/>
      <c r="BH16" s="1104"/>
      <c r="BI16" s="1104"/>
      <c r="BJ16" s="1105"/>
      <c r="BK16" s="369"/>
      <c r="BL16" s="1094" t="s">
        <v>671</v>
      </c>
      <c r="BM16" s="1095"/>
      <c r="BN16" s="1095"/>
      <c r="BO16" s="1095"/>
      <c r="BP16" s="1095"/>
      <c r="BQ16" s="1096"/>
      <c r="BR16" s="374"/>
      <c r="BS16" s="1088" t="s">
        <v>674</v>
      </c>
      <c r="BT16" s="1089"/>
      <c r="BU16" s="1090"/>
      <c r="BV16" s="369"/>
      <c r="BW16" s="1021" t="s">
        <v>652</v>
      </c>
      <c r="BX16" s="957"/>
      <c r="BY16" s="957"/>
      <c r="BZ16" s="957"/>
      <c r="CA16" s="956" t="s">
        <v>798</v>
      </c>
      <c r="CB16" s="956"/>
      <c r="CC16" s="956"/>
      <c r="CD16" s="956"/>
      <c r="CE16" s="948" t="s">
        <v>799</v>
      </c>
      <c r="CF16" s="949"/>
      <c r="CG16" s="949"/>
      <c r="CH16" s="950"/>
      <c r="CI16" s="957" t="s">
        <v>653</v>
      </c>
      <c r="CJ16" s="957"/>
      <c r="CK16" s="957"/>
      <c r="CL16" s="957"/>
      <c r="CM16" s="956" t="s">
        <v>663</v>
      </c>
      <c r="CN16" s="956"/>
      <c r="CO16" s="956"/>
      <c r="CP16" s="948"/>
      <c r="CQ16" s="985" t="s">
        <v>655</v>
      </c>
      <c r="CR16" s="375"/>
      <c r="CS16" s="992" t="s">
        <v>652</v>
      </c>
      <c r="CT16" s="993"/>
      <c r="CU16" s="993"/>
      <c r="CV16" s="993"/>
      <c r="CW16" s="836" t="s">
        <v>816</v>
      </c>
      <c r="CX16" s="836"/>
      <c r="CY16" s="836"/>
      <c r="CZ16" s="836"/>
      <c r="DA16" s="834" t="s">
        <v>798</v>
      </c>
      <c r="DB16" s="834"/>
      <c r="DC16" s="834"/>
      <c r="DD16" s="834"/>
      <c r="DE16" s="834" t="s">
        <v>799</v>
      </c>
      <c r="DF16" s="834"/>
      <c r="DG16" s="834"/>
      <c r="DH16" s="834"/>
      <c r="DI16" s="993" t="s">
        <v>653</v>
      </c>
      <c r="DJ16" s="993"/>
      <c r="DK16" s="993"/>
      <c r="DL16" s="993"/>
      <c r="DM16" s="834" t="s">
        <v>663</v>
      </c>
      <c r="DN16" s="834"/>
      <c r="DO16" s="834"/>
      <c r="DP16" s="834"/>
      <c r="DQ16" s="987" t="s">
        <v>655</v>
      </c>
      <c r="DR16" s="369"/>
      <c r="DS16" s="976"/>
      <c r="DT16" s="977"/>
      <c r="DU16" s="977"/>
      <c r="DV16" s="978"/>
    </row>
    <row r="17" spans="1:126" s="275" customFormat="1" ht="43.5" customHeight="1" thickBot="1" x14ac:dyDescent="0.3">
      <c r="B17" s="1163"/>
      <c r="C17" s="1033"/>
      <c r="D17" s="1033"/>
      <c r="E17" s="1033"/>
      <c r="F17" s="1000"/>
      <c r="G17" s="1155"/>
      <c r="H17" s="1070"/>
      <c r="I17" s="1140"/>
      <c r="J17" s="1122"/>
      <c r="K17" s="1019"/>
      <c r="L17" s="1036"/>
      <c r="M17" s="262"/>
      <c r="N17" s="1031"/>
      <c r="O17" s="1033"/>
      <c r="P17" s="1033"/>
      <c r="Q17" s="1033"/>
      <c r="R17" s="1033"/>
      <c r="S17" s="1124"/>
      <c r="T17" s="262"/>
      <c r="U17" s="1031"/>
      <c r="V17" s="1013" t="s">
        <v>515</v>
      </c>
      <c r="W17" s="1013" t="s">
        <v>450</v>
      </c>
      <c r="X17" s="1013" t="s">
        <v>562</v>
      </c>
      <c r="Y17" s="1013"/>
      <c r="Z17" s="1064" t="s">
        <v>159</v>
      </c>
      <c r="AA17" s="1064"/>
      <c r="AB17" s="1064" t="s">
        <v>158</v>
      </c>
      <c r="AC17" s="1064"/>
      <c r="AD17" s="1120" t="s">
        <v>564</v>
      </c>
      <c r="AE17" s="1120"/>
      <c r="AF17" s="1120" t="s">
        <v>565</v>
      </c>
      <c r="AG17" s="1120"/>
      <c r="AH17" s="1122"/>
      <c r="AI17" s="1010"/>
      <c r="AJ17" s="1010"/>
      <c r="AK17" s="434" t="s">
        <v>568</v>
      </c>
      <c r="AL17" s="434" t="s">
        <v>569</v>
      </c>
      <c r="AM17" s="434" t="s">
        <v>571</v>
      </c>
      <c r="AN17" s="434" t="s">
        <v>572</v>
      </c>
      <c r="AO17" s="434" t="s">
        <v>573</v>
      </c>
      <c r="AP17" s="434" t="s">
        <v>574</v>
      </c>
      <c r="AQ17" s="1033" t="s">
        <v>648</v>
      </c>
      <c r="AR17" s="1012" t="s">
        <v>603</v>
      </c>
      <c r="AS17" s="1070" t="s">
        <v>602</v>
      </c>
      <c r="AT17" s="1064" t="s">
        <v>778</v>
      </c>
      <c r="AU17" s="1072" t="s">
        <v>644</v>
      </c>
      <c r="AV17" s="262"/>
      <c r="AW17" s="1116"/>
      <c r="AX17" s="1114"/>
      <c r="AY17" s="1114"/>
      <c r="AZ17" s="1114"/>
      <c r="BA17" s="1027"/>
      <c r="BB17" s="1067"/>
      <c r="BC17" s="262"/>
      <c r="BD17" s="262"/>
      <c r="BE17" s="262"/>
      <c r="BF17" s="1100" t="s">
        <v>650</v>
      </c>
      <c r="BG17" s="1100"/>
      <c r="BH17" s="1100"/>
      <c r="BI17" s="1100"/>
      <c r="BJ17" s="1101"/>
      <c r="BK17" s="263"/>
      <c r="BL17" s="1097"/>
      <c r="BM17" s="1098"/>
      <c r="BN17" s="1098"/>
      <c r="BO17" s="1098"/>
      <c r="BP17" s="1098"/>
      <c r="BQ17" s="1099"/>
      <c r="BR17" s="374"/>
      <c r="BS17" s="1091"/>
      <c r="BT17" s="1092"/>
      <c r="BU17" s="1093"/>
      <c r="BV17" s="263"/>
      <c r="BW17" s="954" t="s">
        <v>662</v>
      </c>
      <c r="BX17" s="955"/>
      <c r="BY17" s="955"/>
      <c r="BZ17" s="955"/>
      <c r="CA17" s="955" t="s">
        <v>662</v>
      </c>
      <c r="CB17" s="955"/>
      <c r="CC17" s="955"/>
      <c r="CD17" s="955"/>
      <c r="CE17" s="951" t="s">
        <v>800</v>
      </c>
      <c r="CF17" s="952"/>
      <c r="CG17" s="952"/>
      <c r="CH17" s="953"/>
      <c r="CI17" s="955" t="s">
        <v>662</v>
      </c>
      <c r="CJ17" s="955"/>
      <c r="CK17" s="955"/>
      <c r="CL17" s="955"/>
      <c r="CM17" s="955" t="s">
        <v>662</v>
      </c>
      <c r="CN17" s="955"/>
      <c r="CO17" s="955"/>
      <c r="CP17" s="951"/>
      <c r="CQ17" s="986"/>
      <c r="CR17" s="376"/>
      <c r="CS17" s="994" t="s">
        <v>662</v>
      </c>
      <c r="CT17" s="835"/>
      <c r="CU17" s="835"/>
      <c r="CV17" s="835"/>
      <c r="CW17" s="835" t="s">
        <v>606</v>
      </c>
      <c r="CX17" s="835"/>
      <c r="CY17" s="835"/>
      <c r="CZ17" s="835"/>
      <c r="DA17" s="835" t="s">
        <v>662</v>
      </c>
      <c r="DB17" s="835"/>
      <c r="DC17" s="835"/>
      <c r="DD17" s="835"/>
      <c r="DE17" s="835" t="s">
        <v>800</v>
      </c>
      <c r="DF17" s="835"/>
      <c r="DG17" s="835"/>
      <c r="DH17" s="835"/>
      <c r="DI17" s="835" t="s">
        <v>662</v>
      </c>
      <c r="DJ17" s="835"/>
      <c r="DK17" s="835"/>
      <c r="DL17" s="835"/>
      <c r="DM17" s="835" t="s">
        <v>662</v>
      </c>
      <c r="DN17" s="835"/>
      <c r="DO17" s="835"/>
      <c r="DP17" s="835"/>
      <c r="DQ17" s="988"/>
      <c r="DR17" s="369"/>
      <c r="DS17" s="429"/>
      <c r="DT17" s="430"/>
      <c r="DU17" s="430"/>
      <c r="DV17" s="431"/>
    </row>
    <row r="18" spans="1:126" s="356" customFormat="1" ht="57.75" customHeight="1" thickBot="1" x14ac:dyDescent="0.3">
      <c r="B18" s="1164"/>
      <c r="C18" s="1034"/>
      <c r="D18" s="1034"/>
      <c r="E18" s="1034"/>
      <c r="F18" s="1153"/>
      <c r="G18" s="1156"/>
      <c r="H18" s="1071"/>
      <c r="I18" s="1141"/>
      <c r="J18" s="1123"/>
      <c r="K18" s="1020"/>
      <c r="L18" s="1037"/>
      <c r="M18" s="262"/>
      <c r="N18" s="1032"/>
      <c r="O18" s="1034"/>
      <c r="P18" s="1034"/>
      <c r="Q18" s="1034"/>
      <c r="R18" s="1034"/>
      <c r="S18" s="1125"/>
      <c r="T18" s="262"/>
      <c r="U18" s="1032"/>
      <c r="V18" s="1014"/>
      <c r="W18" s="1014"/>
      <c r="X18" s="377">
        <v>0</v>
      </c>
      <c r="Y18" s="377">
        <v>0.25</v>
      </c>
      <c r="Z18" s="377">
        <v>0</v>
      </c>
      <c r="AA18" s="377">
        <v>0.15</v>
      </c>
      <c r="AB18" s="377">
        <v>0</v>
      </c>
      <c r="AC18" s="377">
        <v>0.1</v>
      </c>
      <c r="AD18" s="377">
        <v>0</v>
      </c>
      <c r="AE18" s="377">
        <v>0.25</v>
      </c>
      <c r="AF18" s="377">
        <v>0</v>
      </c>
      <c r="AG18" s="377">
        <v>0.15</v>
      </c>
      <c r="AH18" s="1123"/>
      <c r="AI18" s="1011"/>
      <c r="AJ18" s="1011"/>
      <c r="AK18" s="406" t="s">
        <v>189</v>
      </c>
      <c r="AL18" s="407" t="s">
        <v>39</v>
      </c>
      <c r="AM18" s="408" t="s">
        <v>575</v>
      </c>
      <c r="AN18" s="409" t="s">
        <v>576</v>
      </c>
      <c r="AO18" s="406" t="s">
        <v>189</v>
      </c>
      <c r="AP18" s="407" t="s">
        <v>39</v>
      </c>
      <c r="AQ18" s="1034"/>
      <c r="AR18" s="1069"/>
      <c r="AS18" s="1071"/>
      <c r="AT18" s="1065"/>
      <c r="AU18" s="1073"/>
      <c r="AV18" s="262"/>
      <c r="AW18" s="1117"/>
      <c r="AX18" s="1115"/>
      <c r="AY18" s="1115"/>
      <c r="AZ18" s="1115"/>
      <c r="BA18" s="1028"/>
      <c r="BB18" s="1068"/>
      <c r="BC18" s="378"/>
      <c r="BD18" s="378"/>
      <c r="BE18" s="378"/>
      <c r="BF18" s="1112" t="s">
        <v>868</v>
      </c>
      <c r="BG18" s="1112"/>
      <c r="BH18" s="1112"/>
      <c r="BI18" s="1112"/>
      <c r="BJ18" s="1113"/>
      <c r="BK18" s="380"/>
      <c r="BL18" s="410" t="s">
        <v>665</v>
      </c>
      <c r="BM18" s="411" t="s">
        <v>666</v>
      </c>
      <c r="BN18" s="411" t="s">
        <v>667</v>
      </c>
      <c r="BO18" s="411" t="s">
        <v>668</v>
      </c>
      <c r="BP18" s="411" t="s">
        <v>669</v>
      </c>
      <c r="BQ18" s="412" t="s">
        <v>670</v>
      </c>
      <c r="BR18" s="374"/>
      <c r="BS18" s="413" t="s">
        <v>673</v>
      </c>
      <c r="BT18" s="526" t="s">
        <v>792</v>
      </c>
      <c r="BU18" s="527" t="s">
        <v>793</v>
      </c>
      <c r="BV18" s="380"/>
      <c r="BW18" s="1545" t="s">
        <v>658</v>
      </c>
      <c r="BX18" s="1543" t="s">
        <v>659</v>
      </c>
      <c r="BY18" s="1543" t="s">
        <v>660</v>
      </c>
      <c r="BZ18" s="1543" t="s">
        <v>661</v>
      </c>
      <c r="CA18" s="1543" t="s">
        <v>658</v>
      </c>
      <c r="CB18" s="1543" t="s">
        <v>659</v>
      </c>
      <c r="CC18" s="1543" t="s">
        <v>660</v>
      </c>
      <c r="CD18" s="1543" t="s">
        <v>661</v>
      </c>
      <c r="CE18" s="1543" t="s">
        <v>658</v>
      </c>
      <c r="CF18" s="1543" t="s">
        <v>659</v>
      </c>
      <c r="CG18" s="1543" t="s">
        <v>660</v>
      </c>
      <c r="CH18" s="1543" t="s">
        <v>661</v>
      </c>
      <c r="CI18" s="1543" t="s">
        <v>658</v>
      </c>
      <c r="CJ18" s="1543" t="s">
        <v>659</v>
      </c>
      <c r="CK18" s="1543" t="s">
        <v>660</v>
      </c>
      <c r="CL18" s="1543" t="s">
        <v>661</v>
      </c>
      <c r="CM18" s="1543" t="s">
        <v>658</v>
      </c>
      <c r="CN18" s="1543" t="s">
        <v>659</v>
      </c>
      <c r="CO18" s="1543" t="s">
        <v>660</v>
      </c>
      <c r="CP18" s="1546" t="s">
        <v>661</v>
      </c>
      <c r="CQ18" s="986"/>
      <c r="CR18" s="381"/>
      <c r="CS18" s="1558" t="s">
        <v>658</v>
      </c>
      <c r="CT18" s="1556" t="s">
        <v>659</v>
      </c>
      <c r="CU18" s="1556" t="s">
        <v>660</v>
      </c>
      <c r="CV18" s="1556" t="s">
        <v>661</v>
      </c>
      <c r="CW18" s="1559" t="s">
        <v>658</v>
      </c>
      <c r="CX18" s="1559"/>
      <c r="CY18" s="1559" t="s">
        <v>659</v>
      </c>
      <c r="CZ18" s="1559"/>
      <c r="DA18" s="1556" t="s">
        <v>658</v>
      </c>
      <c r="DB18" s="1556" t="s">
        <v>659</v>
      </c>
      <c r="DC18" s="1556" t="s">
        <v>660</v>
      </c>
      <c r="DD18" s="1556" t="s">
        <v>661</v>
      </c>
      <c r="DE18" s="1556" t="s">
        <v>658</v>
      </c>
      <c r="DF18" s="1556" t="s">
        <v>659</v>
      </c>
      <c r="DG18" s="1556" t="s">
        <v>660</v>
      </c>
      <c r="DH18" s="1556" t="s">
        <v>661</v>
      </c>
      <c r="DI18" s="1556" t="s">
        <v>658</v>
      </c>
      <c r="DJ18" s="1556" t="s">
        <v>659</v>
      </c>
      <c r="DK18" s="1556" t="s">
        <v>660</v>
      </c>
      <c r="DL18" s="1556" t="s">
        <v>661</v>
      </c>
      <c r="DM18" s="1556" t="s">
        <v>658</v>
      </c>
      <c r="DN18" s="1556" t="s">
        <v>659</v>
      </c>
      <c r="DO18" s="1556" t="s">
        <v>660</v>
      </c>
      <c r="DP18" s="1556" t="s">
        <v>661</v>
      </c>
      <c r="DQ18" s="1560"/>
      <c r="DR18" s="433"/>
      <c r="DS18" s="382" t="s">
        <v>5</v>
      </c>
      <c r="DT18" s="383" t="s">
        <v>438</v>
      </c>
      <c r="DU18" s="383" t="s">
        <v>432</v>
      </c>
      <c r="DV18" s="383" t="s">
        <v>433</v>
      </c>
    </row>
    <row r="19" spans="1:126" s="275" customFormat="1" ht="80.25" customHeight="1" x14ac:dyDescent="0.25">
      <c r="B19" s="860">
        <v>1</v>
      </c>
      <c r="C19" s="863" t="s">
        <v>636</v>
      </c>
      <c r="D19" s="863" t="s">
        <v>618</v>
      </c>
      <c r="E19" s="863" t="s">
        <v>591</v>
      </c>
      <c r="F19" s="866" t="s">
        <v>589</v>
      </c>
      <c r="G19" s="869" t="s">
        <v>912</v>
      </c>
      <c r="H19" s="508" t="s">
        <v>911</v>
      </c>
      <c r="I19" s="439" t="s">
        <v>879</v>
      </c>
      <c r="J19" s="872" t="str">
        <f>IF(F19="","",(CONCATENATE("Posibilidad de afectación ",F19," ",G19," ",H19," ",H20," ",H21," ",H22," ",H23)))</f>
        <v xml:space="preserve">Posibilidad de afectación Económica y Reputacional  por desviación y/o perdida de recursos financieros, debido a la falta de seguimiento a los registros que afectan los saldos en caja y  bancos, de igual forma  la no realización de  los arqueos de caja en los diferentes puntos de atención y de recaduo de la Subred y a la no verificación, cruce  y descargue del sistema de información de los pagos autorizados  por los diferentes conceptos,  </v>
      </c>
      <c r="K19" s="886" t="s">
        <v>268</v>
      </c>
      <c r="L19" s="1038" t="s">
        <v>842</v>
      </c>
      <c r="M19" s="260"/>
      <c r="N19" s="808" t="s">
        <v>884</v>
      </c>
      <c r="O19" s="811">
        <f>IF(ISERROR(VLOOKUP($N19,Listas!$E$20:$F$24,2,FALSE)),"",(VLOOKUP($N19,Listas!$E$20:$F$24,2,FALSE)))</f>
        <v>0.8</v>
      </c>
      <c r="P19" s="814" t="str">
        <f>IF(ISERROR(VLOOKUP($O19,Listas!$E$3:$F$7,2,FALSE)),"",(VLOOKUP($O19,Listas!$E$3:$F$7,2,FALSE)))</f>
        <v>ALTA
Es viable que el evento ocurra en la mayoria de las circunstancias.</v>
      </c>
      <c r="Q19" s="817" t="s">
        <v>851</v>
      </c>
      <c r="R19" s="820">
        <f>IF(ISERROR(VLOOKUP($Q19,Listas!$E$28:$F$35,2,FALSE)),"",(VLOOKUP($Q19,Listas!$E$28:$F$35,2,FALSE)))</f>
        <v>1</v>
      </c>
      <c r="S19" s="823" t="str">
        <f t="shared" ref="S19" si="0">IF(O19="","",(CONCATENATE("R.INHERENTE
",(IF(AND($O19=0.2,$R19=0.2),1,(IF(AND($O19=0.2,$R19=0.4),6,(IF(AND($O19=0.2,$R19=0.6),11,(IF(AND($O19=0.2,$R19=0.8),16,(IF(AND($O19=0.2,$R19=1),21,(IF(AND($O19=0.4,$R19=0.2),2,(IF(AND($O19=0.4,$R19=0.4),7,(IF(AND($O19=0.4,$R19=0.6),12,(IF(AND($O19=0.4,$R19=0.8),17,(IF(AND($O19=0.4,$R19=1),22,(IF(AND($O19=0.6,$R19=0.2),3,(IF(AND($O19=0.6,$R19=0.4),8,(IF(AND($O19=0.6,$R19=0.6),13,(IF(AND($O19=0.6,$R19=0.8),18,(IF(AND($O19=0.6,$R19=1),23,(IF(AND($O19=0.8,$R19=0.2),4,(IF(AND($O19=0.8,$R19=0.4),9,(IF(AND($O19=0.8,$R19=0.6),14,(IF(AND($O19=0.8,$R19=0.8),19,(IF(AND($O19=0.8,$R19=1),24,(IF(AND($O19=1,$R19=0.2),5,(IF(AND($O19=1,$R19=0.4),10,(IF(AND($O19=1,$R19=0.6),15,(IF(AND($O19=1,$R19=0.8),20,(IF(AND($O19=1,$R19=1),25,"")))))))))))))))))))))))))))))))))))))))))))))))))))))</f>
        <v>R.INHERENTE
24</v>
      </c>
      <c r="T19" s="445">
        <f>+VLOOKUP($S19,Listas!$D$112:$E$136,2,FALSE)</f>
        <v>24</v>
      </c>
      <c r="U19" s="530" t="s">
        <v>923</v>
      </c>
      <c r="V19" s="446" t="s">
        <v>731</v>
      </c>
      <c r="W19" s="828" t="s">
        <v>43</v>
      </c>
      <c r="X19" s="889">
        <v>25</v>
      </c>
      <c r="Y19" s="889"/>
      <c r="Z19" s="889"/>
      <c r="AA19" s="889"/>
      <c r="AB19" s="889"/>
      <c r="AC19" s="889"/>
      <c r="AD19" s="889"/>
      <c r="AE19" s="889"/>
      <c r="AF19" s="889">
        <v>15</v>
      </c>
      <c r="AG19" s="889"/>
      <c r="AH19" s="447">
        <f t="shared" ref="AH19:AH23" si="1">X19+Z19+AB19+AD19+AF19</f>
        <v>40</v>
      </c>
      <c r="AI19" s="448">
        <v>0.48</v>
      </c>
      <c r="AJ19" s="802">
        <f>R19</f>
        <v>1</v>
      </c>
      <c r="AK19" s="915" t="s">
        <v>189</v>
      </c>
      <c r="AL19" s="915"/>
      <c r="AM19" s="916" t="s">
        <v>577</v>
      </c>
      <c r="AN19" s="916"/>
      <c r="AO19" s="915" t="s">
        <v>189</v>
      </c>
      <c r="AP19" s="915"/>
      <c r="AQ19" s="533" t="s">
        <v>924</v>
      </c>
      <c r="AR19" s="528" t="s">
        <v>915</v>
      </c>
      <c r="AS19" s="450" t="s">
        <v>940</v>
      </c>
      <c r="AT19" s="451" t="s">
        <v>917</v>
      </c>
      <c r="AU19" s="452" t="s">
        <v>941</v>
      </c>
      <c r="AV19" s="453">
        <f>+(IF(AND($AW19&gt;0,$AW19&lt;=0.2),0.2,(IF(AND($AW19&gt;0.2,$AW19&lt;=0.4),0.4,(IF(AND($AW19&gt;0.4,$AW19&lt;=0.6),0.6,(IF(AND($AW19&gt;0.6,$AW19&lt;=0.8),0.8,(IF($AW19&gt;0.8,1,""))))))))))</f>
        <v>0.2</v>
      </c>
      <c r="AW19" s="875">
        <f>+MIN(AI19:AI23)</f>
        <v>0.17280000000000001</v>
      </c>
      <c r="AX19" s="878" t="str">
        <f t="shared" ref="AX19:AX73" si="2">+(IF($AV19=0.2,"MUY BAJA",(IF($AV19=0.4,"BAJA",(IF($AV19=0.6,"MEDIA",(IF($AV19=0.8,"ALTA",(IF($AV19=1,"MUY ALTA",""))))))))))</f>
        <v>MUY BAJA</v>
      </c>
      <c r="AY19" s="881">
        <f>+MIN(AJ19:AJ23)</f>
        <v>1</v>
      </c>
      <c r="AZ19" s="878" t="str">
        <f t="shared" ref="AZ19:AZ73" si="3">+(IF($BC19=0.2,"MUY BAJA",(IF($BC19=0.4,"BAJA",(IF($BC19=0.6,"MEDIA",(IF($BC19=0.8,"ALTA",(IF($BC19=1,"MUY ALTA",""))))))))))</f>
        <v>MUY ALTA</v>
      </c>
      <c r="BA19" s="920" t="str">
        <f t="shared" ref="BA19:BA73" si="4">IF($AV19="","",(CONCATENATE("R.RESIDUAL
",(IF(AND($AV19=0.2,$BC19=0.2),1,(IF(AND($AV19=0.2,$BC19=0.4),6,(IF(AND($AV19=0.2,$BC19=0.6),11,(IF(AND($AV19=0.2,$BC19=0.8),16,(IF(AND($AV19=0.2,$BC19=1),21,(IF(AND($AV19=0.4,$BC19=0.2),2,(IF(AND($AV19=0.4,$BC19=0.4),7,(IF(AND($AV19=0.4,$BC19=0.6),12,(IF(AND($AV19=0.4,$BC19=0.8),17,(IF(AND($AV19=0.4,$BC19=1),22,(IF(AND($AV19=0.6,$BC19=0.2),3,(IF(AND($AV19=0.6,$BC19=0.4),8,(IF(AND($AV19=0.6,$BC19=0.6),13,(IF(AND($AV19=0.6,$BC19=0.8),18,(IF(AND($AV19=0.6,$BC19=1),23,(IF(AND($AV19=0.8,$BC19=0.2),4,(IF(AND($AV19=0.8,$BC19=0.4),9,(IF(AND($AV19=0.8,$BC19=0.6),14,(IF(AND($AV19=0.8,$BC19=0.8),19,(IF(AND($AV19=0.8,$BC19=1),24,(IF(AND($AV19=1,$BC19=0.2),5,(IF(AND($AV19=1,$BC19=0.4),10,(IF(AND($AV19=1,$BC19=0.6),15,(IF(AND($AV19=1,$BC19=0.8),20,(IF(AND($AV19=1,$BC19=1),25,"")))))))))))))))))))))))))))))))))))))))))))))))))))))</f>
        <v>R.RESIDUAL
21</v>
      </c>
      <c r="BB19" s="847" t="s">
        <v>599</v>
      </c>
      <c r="BC19" s="453">
        <f>+(IF(AND($AY19&gt;0,$AY19&lt;=0.2),0.2,(IF(AND($AY19&gt;0.2,$AY19&lt;=0.4),0.4,(IF(AND($AY19&gt;0.4,$AY19&lt;=0.6),0.6,(IF(AND($AY19&gt;0.6,$AY19&lt;=0.8),0.8,(IF($AY19&gt;0.8,1,""))))))))))</f>
        <v>1</v>
      </c>
      <c r="BD19" s="373">
        <f>+VLOOKUP($BA19,Listas!$F$112:$G$136,2,FALSE)</f>
        <v>21</v>
      </c>
      <c r="BE19" s="359">
        <v>1</v>
      </c>
      <c r="BF19" s="454" t="str">
        <f>IF(ISERROR(IF(S19="R.INHERENTE
5","R. INHERENTE",(IF(BA19="R.RESIDUAL
5","R. RESIDUAL"," ")))),"",(IF(S19="R.INHERENTE
5","R. INHERENTE",(IF(BA19="R.RESIDUAL
5","R. RESIDUAL"," ")))))</f>
        <v xml:space="preserve"> </v>
      </c>
      <c r="BG19" s="455" t="str">
        <f>IF(ISERROR(IF(S19="R.INHERENTE
10","R. INHERENTE",(IF(BA19="R.RESIDUAL
10","R. RESIDUAL"," ")))),"",(IF(S19="R.INHERENTE
10","R. INHERENTE",(IF(BA19="R.RESIDUAL
10","R. RESIDUAL"," ")))))</f>
        <v xml:space="preserve"> </v>
      </c>
      <c r="BH19" s="456" t="str">
        <f>IF(ISERROR(IF(S19="R.INHERENTE
15","R. INHERENTE",(IF(BA19="R.RESIDUAL
15","R. RESIDUAL"," ")))),"",(IF(S19="R.INHERENTE
15","R. INHERENTE",(IF(BA19="R.RESIDUAL
15","R. RESIDUAL"," ")))))</f>
        <v xml:space="preserve"> </v>
      </c>
      <c r="BI19" s="456" t="str">
        <f>IF(ISERROR(IF(S19="R.INHERENTE
20","R. INHERENTE",(IF(BA19="R.RESIDUAL
20","R. RESIDUAL"," ")))),"",(IF(S19="R.INHERENTE
20","R. INHERENTE",(IF(BA19="R.RESIDUAL
20","R. RESIDUAL"," ")))))</f>
        <v xml:space="preserve"> </v>
      </c>
      <c r="BJ19" s="457" t="str">
        <f>IF(ISERROR(IF(S19="R.INHERENTE
25","R. INHERENTE",(IF(BA19="R.RESIDUAL
25","R. RESIDUAL"," ")))),"",(IF(S19="R.INHERENTE
25","R. INHERENTE",(IF(BA19="R.RESIDUAL
25","R. RESIDUAL"," ")))))</f>
        <v xml:space="preserve"> </v>
      </c>
      <c r="BK19" s="263"/>
      <c r="BL19" s="854" t="s">
        <v>43</v>
      </c>
      <c r="BM19" s="912" t="s">
        <v>43</v>
      </c>
      <c r="BN19" s="912" t="s">
        <v>43</v>
      </c>
      <c r="BO19" s="912" t="s">
        <v>43</v>
      </c>
      <c r="BP19" s="912" t="s">
        <v>43</v>
      </c>
      <c r="BQ19" s="838"/>
      <c r="BR19" s="355"/>
      <c r="BS19" s="929" t="s">
        <v>928</v>
      </c>
      <c r="BT19" s="778" t="s">
        <v>920</v>
      </c>
      <c r="BU19" s="857" t="s">
        <v>918</v>
      </c>
      <c r="BV19" s="261"/>
      <c r="BW19" s="1547">
        <v>44653</v>
      </c>
      <c r="BX19" s="1548">
        <v>44788</v>
      </c>
      <c r="BY19" s="771"/>
      <c r="BZ19" s="771"/>
      <c r="CA19" s="768" t="s">
        <v>1066</v>
      </c>
      <c r="CB19" s="768" t="s">
        <v>1066</v>
      </c>
      <c r="CC19" s="771"/>
      <c r="CD19" s="771"/>
      <c r="CE19" s="768" t="s">
        <v>1066</v>
      </c>
      <c r="CF19" s="768" t="s">
        <v>1066</v>
      </c>
      <c r="CG19" s="771"/>
      <c r="CH19" s="771"/>
      <c r="CI19" s="768" t="s">
        <v>1067</v>
      </c>
      <c r="CJ19" s="768" t="s">
        <v>1067</v>
      </c>
      <c r="CK19" s="771"/>
      <c r="CL19" s="771"/>
      <c r="CM19" s="768" t="s">
        <v>1066</v>
      </c>
      <c r="CN19" s="768" t="s">
        <v>1066</v>
      </c>
      <c r="CO19" s="771"/>
      <c r="CP19" s="771"/>
      <c r="CQ19" s="1549" t="s">
        <v>1068</v>
      </c>
      <c r="CR19" s="276"/>
      <c r="CS19" s="1561">
        <v>44661</v>
      </c>
      <c r="CT19" s="1562">
        <v>44788</v>
      </c>
      <c r="CU19" s="1563"/>
      <c r="CV19" s="1564"/>
      <c r="CW19" s="1564"/>
      <c r="CX19" s="1564"/>
      <c r="CY19" s="1564"/>
      <c r="CZ19" s="1564"/>
      <c r="DA19" s="768" t="s">
        <v>1066</v>
      </c>
      <c r="DB19" s="768" t="s">
        <v>1066</v>
      </c>
      <c r="DC19" s="1564"/>
      <c r="DD19" s="1564"/>
      <c r="DE19" s="768" t="s">
        <v>1066</v>
      </c>
      <c r="DF19" s="768" t="s">
        <v>1066</v>
      </c>
      <c r="DG19" s="1564"/>
      <c r="DH19" s="1564"/>
      <c r="DI19" s="768" t="s">
        <v>1067</v>
      </c>
      <c r="DJ19" s="768" t="s">
        <v>1067</v>
      </c>
      <c r="DK19" s="1564"/>
      <c r="DL19" s="1564"/>
      <c r="DM19" s="768" t="s">
        <v>1066</v>
      </c>
      <c r="DN19" s="768" t="s">
        <v>1066</v>
      </c>
      <c r="DO19" s="1564"/>
      <c r="DP19" s="1564"/>
      <c r="DQ19" s="1549" t="s">
        <v>1068</v>
      </c>
      <c r="DR19" s="265"/>
      <c r="DS19" s="266"/>
      <c r="DT19" s="267"/>
      <c r="DU19" s="267"/>
      <c r="DV19" s="268"/>
    </row>
    <row r="20" spans="1:126" s="275" customFormat="1" ht="80.25" customHeight="1" x14ac:dyDescent="0.25">
      <c r="B20" s="861"/>
      <c r="C20" s="864"/>
      <c r="D20" s="864"/>
      <c r="E20" s="864"/>
      <c r="F20" s="867"/>
      <c r="G20" s="870"/>
      <c r="H20" s="503" t="s">
        <v>922</v>
      </c>
      <c r="I20" s="441" t="s">
        <v>879</v>
      </c>
      <c r="J20" s="873"/>
      <c r="K20" s="887"/>
      <c r="L20" s="1039"/>
      <c r="M20" s="260"/>
      <c r="N20" s="809"/>
      <c r="O20" s="812"/>
      <c r="P20" s="815"/>
      <c r="Q20" s="818"/>
      <c r="R20" s="821"/>
      <c r="S20" s="824"/>
      <c r="T20" s="445"/>
      <c r="U20" s="531" t="s">
        <v>913</v>
      </c>
      <c r="V20" s="465" t="s">
        <v>731</v>
      </c>
      <c r="W20" s="829"/>
      <c r="X20" s="827">
        <v>25</v>
      </c>
      <c r="Y20" s="827"/>
      <c r="Z20" s="827"/>
      <c r="AA20" s="827"/>
      <c r="AB20" s="827"/>
      <c r="AC20" s="827"/>
      <c r="AD20" s="827"/>
      <c r="AE20" s="827"/>
      <c r="AF20" s="827">
        <v>15</v>
      </c>
      <c r="AG20" s="827"/>
      <c r="AH20" s="466">
        <f t="shared" si="1"/>
        <v>40</v>
      </c>
      <c r="AI20" s="479">
        <v>0.28799999999999998</v>
      </c>
      <c r="AJ20" s="803"/>
      <c r="AK20" s="884" t="s">
        <v>189</v>
      </c>
      <c r="AL20" s="884"/>
      <c r="AM20" s="885" t="s">
        <v>577</v>
      </c>
      <c r="AN20" s="885"/>
      <c r="AO20" s="884" t="s">
        <v>189</v>
      </c>
      <c r="AP20" s="884"/>
      <c r="AQ20" s="534" t="s">
        <v>925</v>
      </c>
      <c r="AR20" s="529" t="s">
        <v>604</v>
      </c>
      <c r="AS20" s="468" t="s">
        <v>919</v>
      </c>
      <c r="AT20" s="480" t="s">
        <v>920</v>
      </c>
      <c r="AU20" s="481" t="s">
        <v>942</v>
      </c>
      <c r="AV20" s="373"/>
      <c r="AW20" s="876"/>
      <c r="AX20" s="879"/>
      <c r="AY20" s="882"/>
      <c r="AZ20" s="879"/>
      <c r="BA20" s="921"/>
      <c r="BB20" s="848"/>
      <c r="BC20" s="277"/>
      <c r="BD20" s="470"/>
      <c r="BE20" s="359">
        <v>0.8</v>
      </c>
      <c r="BF20" s="471" t="str">
        <f>IF(ISERROR(IF(S19="R.INHERENTE
4","R. INHERENTE",(IF(BA19="R.RESIDUAL
4","R. RESIDUAL"," ")))),"",(IF(S19="R.INHERENTE
4","R. INHERENTE",(IF(BA19="R.RESIDUAL
4","R. RESIDUAL"," ")))))</f>
        <v xml:space="preserve"> </v>
      </c>
      <c r="BG20" s="472" t="str">
        <f>IF(ISERROR(IF(S19="R.INHERENTE
9","R. INHERENTE",(IF(BA19="R.RESIDUAL
9","R. RESIDUAL"," ")))),"",(IF(S19="R.INHERENTE
9","R. INHERENTE",(IF(BA19="R.RESIDUAL
9","R. RESIDUAL"," ")))))</f>
        <v xml:space="preserve"> </v>
      </c>
      <c r="BH20" s="473" t="str">
        <f>IF(ISERROR(IF(S19="R.INHERENTE
14","R. INHERENTE",(IF(BA19="R.RESIDUAL
14","R. RESIDUAL"," ")))),"",(IF(S19="R.INHERENTE
14","R. INHERENTE",(IF(BA19="R.RESIDUAL
14","R. RESIDUAL"," ")))))</f>
        <v xml:space="preserve"> </v>
      </c>
      <c r="BI20" s="474" t="str">
        <f>IF(ISERROR(IF(S19="R.INHERENTE
19","R. INHERENTE",(IF(BA19="R.RESIDUAL
19","R. RESIDUAL"," ")))),"",(IF(S19="R.INHERENTE
19","R. INHERENTE",(IF(BA19="R.RESIDUAL
19","R. RESIDUAL"," ")))))</f>
        <v xml:space="preserve"> </v>
      </c>
      <c r="BJ20" s="475" t="str">
        <f>IF(ISERROR(IF(S19="R.INHERENTE
24","R. INHERENTE",(IF(BA19="R.RESIDUAL
24","R. RESIDUAL"," ")))),"",(IF(S19="R.INHERENTE
24","R. INHERENTE",(IF(BA19="R.RESIDUAL
24","R. RESIDUAL"," ")))))</f>
        <v>R. INHERENTE</v>
      </c>
      <c r="BK20" s="263"/>
      <c r="BL20" s="855"/>
      <c r="BM20" s="913"/>
      <c r="BN20" s="913"/>
      <c r="BO20" s="913"/>
      <c r="BP20" s="913"/>
      <c r="BQ20" s="839"/>
      <c r="BR20" s="355"/>
      <c r="BS20" s="930"/>
      <c r="BT20" s="779"/>
      <c r="BU20" s="946"/>
      <c r="BV20" s="261"/>
      <c r="BW20" s="1550"/>
      <c r="BX20" s="1544"/>
      <c r="BY20" s="772"/>
      <c r="BZ20" s="772"/>
      <c r="CA20" s="769"/>
      <c r="CB20" s="769"/>
      <c r="CC20" s="772"/>
      <c r="CD20" s="772"/>
      <c r="CE20" s="769"/>
      <c r="CF20" s="769"/>
      <c r="CG20" s="772"/>
      <c r="CH20" s="772"/>
      <c r="CI20" s="769"/>
      <c r="CJ20" s="769"/>
      <c r="CK20" s="772"/>
      <c r="CL20" s="772"/>
      <c r="CM20" s="769"/>
      <c r="CN20" s="769"/>
      <c r="CO20" s="772"/>
      <c r="CP20" s="772"/>
      <c r="CQ20" s="1551"/>
      <c r="CR20" s="276"/>
      <c r="CS20" s="1565"/>
      <c r="CT20" s="1557"/>
      <c r="CU20" s="1555"/>
      <c r="CV20" s="774"/>
      <c r="CW20" s="774"/>
      <c r="CX20" s="774"/>
      <c r="CY20" s="774"/>
      <c r="CZ20" s="774"/>
      <c r="DA20" s="769"/>
      <c r="DB20" s="769"/>
      <c r="DC20" s="774"/>
      <c r="DD20" s="774"/>
      <c r="DE20" s="769"/>
      <c r="DF20" s="769"/>
      <c r="DG20" s="774"/>
      <c r="DH20" s="774"/>
      <c r="DI20" s="769"/>
      <c r="DJ20" s="769"/>
      <c r="DK20" s="774"/>
      <c r="DL20" s="774"/>
      <c r="DM20" s="769"/>
      <c r="DN20" s="769"/>
      <c r="DO20" s="774"/>
      <c r="DP20" s="774"/>
      <c r="DQ20" s="1551"/>
      <c r="DR20" s="265"/>
      <c r="DS20" s="269"/>
      <c r="DT20" s="270"/>
      <c r="DU20" s="270"/>
      <c r="DV20" s="271"/>
    </row>
    <row r="21" spans="1:126" s="275" customFormat="1" ht="80.25" customHeight="1" x14ac:dyDescent="0.25">
      <c r="B21" s="861"/>
      <c r="C21" s="864"/>
      <c r="D21" s="864"/>
      <c r="E21" s="864"/>
      <c r="F21" s="867"/>
      <c r="G21" s="870"/>
      <c r="H21" s="503" t="s">
        <v>934</v>
      </c>
      <c r="I21" s="441" t="s">
        <v>879</v>
      </c>
      <c r="J21" s="873"/>
      <c r="K21" s="887"/>
      <c r="L21" s="1039"/>
      <c r="M21" s="260"/>
      <c r="N21" s="809"/>
      <c r="O21" s="812"/>
      <c r="P21" s="815"/>
      <c r="Q21" s="818"/>
      <c r="R21" s="821"/>
      <c r="S21" s="824"/>
      <c r="T21" s="445"/>
      <c r="U21" s="531" t="s">
        <v>935</v>
      </c>
      <c r="V21" s="465" t="s">
        <v>731</v>
      </c>
      <c r="W21" s="829"/>
      <c r="X21" s="827">
        <v>25</v>
      </c>
      <c r="Y21" s="827"/>
      <c r="Z21" s="827"/>
      <c r="AA21" s="827"/>
      <c r="AB21" s="827"/>
      <c r="AC21" s="827"/>
      <c r="AD21" s="827"/>
      <c r="AE21" s="827"/>
      <c r="AF21" s="827">
        <v>15</v>
      </c>
      <c r="AG21" s="827"/>
      <c r="AH21" s="466">
        <f t="shared" si="1"/>
        <v>40</v>
      </c>
      <c r="AI21" s="479">
        <v>0.17280000000000001</v>
      </c>
      <c r="AJ21" s="803"/>
      <c r="AK21" s="884" t="s">
        <v>189</v>
      </c>
      <c r="AL21" s="884"/>
      <c r="AM21" s="885" t="s">
        <v>577</v>
      </c>
      <c r="AN21" s="885"/>
      <c r="AO21" s="884" t="s">
        <v>189</v>
      </c>
      <c r="AP21" s="884"/>
      <c r="AQ21" s="534" t="s">
        <v>926</v>
      </c>
      <c r="AR21" s="529" t="s">
        <v>916</v>
      </c>
      <c r="AS21" s="468" t="s">
        <v>927</v>
      </c>
      <c r="AT21" s="480" t="s">
        <v>921</v>
      </c>
      <c r="AU21" s="481" t="s">
        <v>942</v>
      </c>
      <c r="AV21" s="373"/>
      <c r="AW21" s="876"/>
      <c r="AX21" s="879"/>
      <c r="AY21" s="882"/>
      <c r="AZ21" s="879"/>
      <c r="BA21" s="921"/>
      <c r="BB21" s="848"/>
      <c r="BC21" s="277"/>
      <c r="BD21" s="470"/>
      <c r="BE21" s="359">
        <v>0.60000000000000009</v>
      </c>
      <c r="BF21" s="471" t="str">
        <f>IF(ISERROR(IF(S19="R.INHERENTE
3","R. INHERENTE",(IF(BA19="R.RESIDUAL
3","R. RESIDUAL"," ")))),"",(IF(S19="R.INHERENTE
3","R. INHERENTE",(IF(BA19="R.RESIDUAL
3","R. RESIDUAL"," ")))))</f>
        <v xml:space="preserve"> </v>
      </c>
      <c r="BG21" s="472" t="str">
        <f>IF(ISERROR(IF(S19="R.INHERENTE
8","R. INHERENTE",(IF(BA19="R.RESIDUAL
8","R. RESIDUAL"," ")))),"",(IF(S19="R.INHERENTE
8","R. INHERENTE",(IF(BA19="R.RESIDUAL
8","R. RESIDUAL"," ")))))</f>
        <v xml:space="preserve"> </v>
      </c>
      <c r="BH21" s="473" t="str">
        <f>IF(ISERROR(IF(S19="R.INHERENTE
13","R. INHERENTE",(IF(BA19="R.RESIDUAL
13","R. RESIDUAL"," ")))),"",(IF(S19="R.INHERENTE
13","R. INHERENTE",(IF(BA19="R.RESIDUAL
13","R. RESIDUAL"," ")))))</f>
        <v xml:space="preserve"> </v>
      </c>
      <c r="BI21" s="474" t="str">
        <f>IF(ISERROR(IF(S19="R.INHERENTE
18","R. INHERENTE",(IF(BA19="R.RESIDUAL
18","R. RESIDUAL"," ")))),"",(IF(S19="R.INHERENTE
18","R. INHERENTE",(IF(BA19="R.RESIDUAL
18","R. RESIDUAL"," ")))))</f>
        <v xml:space="preserve"> </v>
      </c>
      <c r="BJ21" s="475" t="str">
        <f>IF(ISERROR(IF(S19="R.INHERENTE
23","R. INHERENTE",(IF(BA19="R.RESIDUAL
23","R. RESIDUAL"," ")))),"",(IF(S19="R.INHERENTE
23","R. INHERENTE",(IF(BA19="R.RESIDUAL
23","R. RESIDUAL"," ")))))</f>
        <v xml:space="preserve"> </v>
      </c>
      <c r="BK21" s="263"/>
      <c r="BL21" s="855"/>
      <c r="BM21" s="913"/>
      <c r="BN21" s="913"/>
      <c r="BO21" s="913"/>
      <c r="BP21" s="913"/>
      <c r="BQ21" s="839"/>
      <c r="BR21" s="355"/>
      <c r="BS21" s="930"/>
      <c r="BT21" s="779"/>
      <c r="BU21" s="946"/>
      <c r="BV21" s="261"/>
      <c r="BW21" s="1550"/>
      <c r="BX21" s="1544"/>
      <c r="BY21" s="772"/>
      <c r="BZ21" s="772"/>
      <c r="CA21" s="769"/>
      <c r="CB21" s="769"/>
      <c r="CC21" s="772"/>
      <c r="CD21" s="772"/>
      <c r="CE21" s="769"/>
      <c r="CF21" s="769"/>
      <c r="CG21" s="772"/>
      <c r="CH21" s="772"/>
      <c r="CI21" s="769"/>
      <c r="CJ21" s="769"/>
      <c r="CK21" s="772"/>
      <c r="CL21" s="772"/>
      <c r="CM21" s="769"/>
      <c r="CN21" s="769"/>
      <c r="CO21" s="772"/>
      <c r="CP21" s="772"/>
      <c r="CQ21" s="1551"/>
      <c r="CR21" s="276"/>
      <c r="CS21" s="1565"/>
      <c r="CT21" s="1557"/>
      <c r="CU21" s="1555"/>
      <c r="CV21" s="774"/>
      <c r="CW21" s="774"/>
      <c r="CX21" s="774"/>
      <c r="CY21" s="774"/>
      <c r="CZ21" s="774"/>
      <c r="DA21" s="769"/>
      <c r="DB21" s="769"/>
      <c r="DC21" s="774"/>
      <c r="DD21" s="774"/>
      <c r="DE21" s="769"/>
      <c r="DF21" s="769"/>
      <c r="DG21" s="774"/>
      <c r="DH21" s="774"/>
      <c r="DI21" s="769"/>
      <c r="DJ21" s="769"/>
      <c r="DK21" s="774"/>
      <c r="DL21" s="774"/>
      <c r="DM21" s="769"/>
      <c r="DN21" s="769"/>
      <c r="DO21" s="774"/>
      <c r="DP21" s="774"/>
      <c r="DQ21" s="1551"/>
      <c r="DR21" s="265"/>
      <c r="DS21" s="269"/>
      <c r="DT21" s="270"/>
      <c r="DU21" s="270"/>
      <c r="DV21" s="271"/>
    </row>
    <row r="22" spans="1:126" s="275" customFormat="1" ht="80.25" customHeight="1" x14ac:dyDescent="0.25">
      <c r="B22" s="861"/>
      <c r="C22" s="864"/>
      <c r="D22" s="864"/>
      <c r="E22" s="864"/>
      <c r="F22" s="867"/>
      <c r="G22" s="870"/>
      <c r="H22" s="503"/>
      <c r="I22" s="441" t="s">
        <v>880</v>
      </c>
      <c r="J22" s="873"/>
      <c r="K22" s="887"/>
      <c r="L22" s="1039"/>
      <c r="M22" s="260"/>
      <c r="N22" s="809"/>
      <c r="O22" s="812"/>
      <c r="P22" s="815"/>
      <c r="Q22" s="818"/>
      <c r="R22" s="821"/>
      <c r="S22" s="824"/>
      <c r="T22" s="445"/>
      <c r="U22" s="531"/>
      <c r="V22" s="465"/>
      <c r="W22" s="829"/>
      <c r="X22" s="827"/>
      <c r="Y22" s="827"/>
      <c r="Z22" s="827"/>
      <c r="AA22" s="827"/>
      <c r="AB22" s="827"/>
      <c r="AC22" s="827"/>
      <c r="AD22" s="827"/>
      <c r="AE22" s="827"/>
      <c r="AF22" s="827"/>
      <c r="AG22" s="827"/>
      <c r="AH22" s="466">
        <f t="shared" si="1"/>
        <v>0</v>
      </c>
      <c r="AI22" s="479"/>
      <c r="AJ22" s="803"/>
      <c r="AK22" s="884"/>
      <c r="AL22" s="884"/>
      <c r="AM22" s="885"/>
      <c r="AN22" s="885"/>
      <c r="AO22" s="884"/>
      <c r="AP22" s="884"/>
      <c r="AQ22" s="534"/>
      <c r="AR22" s="529"/>
      <c r="AS22" s="468"/>
      <c r="AT22" s="480"/>
      <c r="AU22" s="481"/>
      <c r="AV22" s="373"/>
      <c r="AW22" s="876"/>
      <c r="AX22" s="879"/>
      <c r="AY22" s="882"/>
      <c r="AZ22" s="879"/>
      <c r="BA22" s="921"/>
      <c r="BB22" s="848"/>
      <c r="BC22" s="277"/>
      <c r="BD22" s="470"/>
      <c r="BE22" s="359">
        <v>0.4</v>
      </c>
      <c r="BF22" s="471" t="str">
        <f>IF(ISERROR(IF(S19="R.INHERENTE
2","R. INHERENTE",(IF(BA19="R.RESIDUAL
2","R. RESIDUAL"," ")))),"",(IF(S19="R.INHERENTE
2","R. INHERENTE",(IF(BA19="R.RESIDUAL
2","R. RESIDUAL"," ")))))</f>
        <v xml:space="preserve"> </v>
      </c>
      <c r="BG22" s="472" t="str">
        <f>IF(ISERROR(IF(S19="R.INHERENTE
7","R. INHERENTE",(IF(BA19="R.RESIDUAL
7","R. RESIDUAL"," ")))),"",(IF(S19="R.INHERENTE
7","R. INHERENTE",(IF(BA19="R.RESIDUAL
7","R. RESIDUAL"," ")))))</f>
        <v xml:space="preserve"> </v>
      </c>
      <c r="BH22" s="482" t="str">
        <f>IF(ISERROR(IF(S19="R.INHERENTE
12","R. INHERENTE",(IF(BA19="R.RESIDUAL
12","R. RESIDUAL"," ")))),"",(IF(S19="R.INHERENTE
12","R. INHERENTE",(IF(BA19="R.RESIDUAL
12","R. RESIDUAL"," ")))))</f>
        <v xml:space="preserve"> </v>
      </c>
      <c r="BI22" s="473" t="str">
        <f>IF(ISERROR(IF(S19="R.INHERENTE
17","R. INHERENTE",(IF(BA19="R.RESIDUAL
17","R. RESIDUAL"," ")))),"",(IF(S19="R.INHERENTE
17","R. INHERENTE",(IF(BA19="R.RESIDUAL
17","R. RESIDUAL"," ")))))</f>
        <v xml:space="preserve"> </v>
      </c>
      <c r="BJ22" s="475" t="str">
        <f>IF(ISERROR(IF(S19="R.INHERENTE
22","R. INHERENTE",(IF(BA19="R.RESIDUAL
22","R. RESIDUAL"," ")))),"",(IF(S19="R.INHERENTE
22","R. INHERENTE",(IF(BA19="R.RESIDUAL
22","R. RESIDUAL"," ")))))</f>
        <v xml:space="preserve"> </v>
      </c>
      <c r="BK22" s="263"/>
      <c r="BL22" s="855"/>
      <c r="BM22" s="913"/>
      <c r="BN22" s="913"/>
      <c r="BO22" s="913"/>
      <c r="BP22" s="913"/>
      <c r="BQ22" s="839"/>
      <c r="BR22" s="355"/>
      <c r="BS22" s="930"/>
      <c r="BT22" s="779"/>
      <c r="BU22" s="946"/>
      <c r="BV22" s="261"/>
      <c r="BW22" s="1550"/>
      <c r="BX22" s="1544"/>
      <c r="BY22" s="772"/>
      <c r="BZ22" s="772"/>
      <c r="CA22" s="769"/>
      <c r="CB22" s="769"/>
      <c r="CC22" s="772"/>
      <c r="CD22" s="772"/>
      <c r="CE22" s="769"/>
      <c r="CF22" s="769"/>
      <c r="CG22" s="772"/>
      <c r="CH22" s="772"/>
      <c r="CI22" s="769"/>
      <c r="CJ22" s="769"/>
      <c r="CK22" s="772"/>
      <c r="CL22" s="772"/>
      <c r="CM22" s="769"/>
      <c r="CN22" s="769"/>
      <c r="CO22" s="772"/>
      <c r="CP22" s="772"/>
      <c r="CQ22" s="1551"/>
      <c r="CR22" s="276"/>
      <c r="CS22" s="1565"/>
      <c r="CT22" s="1557"/>
      <c r="CU22" s="1555"/>
      <c r="CV22" s="774"/>
      <c r="CW22" s="774"/>
      <c r="CX22" s="774"/>
      <c r="CY22" s="774"/>
      <c r="CZ22" s="774"/>
      <c r="DA22" s="769"/>
      <c r="DB22" s="769"/>
      <c r="DC22" s="774"/>
      <c r="DD22" s="774"/>
      <c r="DE22" s="769"/>
      <c r="DF22" s="769"/>
      <c r="DG22" s="774"/>
      <c r="DH22" s="774"/>
      <c r="DI22" s="769"/>
      <c r="DJ22" s="769"/>
      <c r="DK22" s="774"/>
      <c r="DL22" s="774"/>
      <c r="DM22" s="769"/>
      <c r="DN22" s="769"/>
      <c r="DO22" s="774"/>
      <c r="DP22" s="774"/>
      <c r="DQ22" s="1551"/>
      <c r="DR22" s="265"/>
      <c r="DS22" s="269"/>
      <c r="DT22" s="270"/>
      <c r="DU22" s="270"/>
      <c r="DV22" s="271"/>
    </row>
    <row r="23" spans="1:126" s="275" customFormat="1" ht="80.25" customHeight="1" thickBot="1" x14ac:dyDescent="0.3">
      <c r="B23" s="862"/>
      <c r="C23" s="865"/>
      <c r="D23" s="865"/>
      <c r="E23" s="865"/>
      <c r="F23" s="868"/>
      <c r="G23" s="871"/>
      <c r="H23" s="423"/>
      <c r="I23" s="442" t="s">
        <v>880</v>
      </c>
      <c r="J23" s="874"/>
      <c r="K23" s="888"/>
      <c r="L23" s="1040"/>
      <c r="M23" s="260"/>
      <c r="N23" s="810"/>
      <c r="O23" s="813"/>
      <c r="P23" s="816"/>
      <c r="Q23" s="819"/>
      <c r="R23" s="822"/>
      <c r="S23" s="825"/>
      <c r="T23" s="445"/>
      <c r="U23" s="532"/>
      <c r="V23" s="483"/>
      <c r="W23" s="830"/>
      <c r="X23" s="826"/>
      <c r="Y23" s="826"/>
      <c r="Z23" s="826"/>
      <c r="AA23" s="826"/>
      <c r="AB23" s="826"/>
      <c r="AC23" s="826"/>
      <c r="AD23" s="826"/>
      <c r="AE23" s="826"/>
      <c r="AF23" s="826"/>
      <c r="AG23" s="826"/>
      <c r="AH23" s="484">
        <f t="shared" si="1"/>
        <v>0</v>
      </c>
      <c r="AI23" s="485"/>
      <c r="AJ23" s="804"/>
      <c r="AK23" s="837"/>
      <c r="AL23" s="837"/>
      <c r="AM23" s="911"/>
      <c r="AN23" s="911"/>
      <c r="AO23" s="837"/>
      <c r="AP23" s="837"/>
      <c r="AQ23" s="535"/>
      <c r="AR23" s="486"/>
      <c r="AS23" s="487"/>
      <c r="AT23" s="488"/>
      <c r="AU23" s="489"/>
      <c r="AV23" s="373"/>
      <c r="AW23" s="877"/>
      <c r="AX23" s="880"/>
      <c r="AY23" s="883"/>
      <c r="AZ23" s="880"/>
      <c r="BA23" s="922"/>
      <c r="BB23" s="849"/>
      <c r="BC23" s="277"/>
      <c r="BD23" s="470"/>
      <c r="BE23" s="360">
        <v>0.2</v>
      </c>
      <c r="BF23" s="490" t="str">
        <f>IF(ISERROR(IF(S19="R.INHERENTE
1","R. INHERENTE",(IF(BA19="R.RESIDUAL
1","R. RESIDUAL"," ")))),"",(IF(S19="R.INHERENTE
1","R. INHERENTE",(IF(BA19="R.RESIDUAL
1","R. RESIDUAL"," ")))))</f>
        <v xml:space="preserve"> </v>
      </c>
      <c r="BG23" s="491" t="str">
        <f>IF(ISERROR(IF(S19="R.INHERENTE
6","R. INHERENTE",(IF(BA19="R.RESIDUAL
6","R. RESIDUAL"," ")))),"",(IF(S19="R.INHERENTE
6","R. INHERENTE",(IF(BA19="R.RESIDUAL
6","R. RESIDUAL"," ")))))</f>
        <v xml:space="preserve"> </v>
      </c>
      <c r="BH23" s="492" t="str">
        <f>IF(ISERROR(IF(S19="R.INHERENTE
11","R. INHERENTE",(IF(BA19="R.RESIDUAL
11","R. RESIDUAL"," ")))),"",(IF(S19="R.INHERENTE
11","R. INHERENTE",(IF(BA19="R.RESIDUAL
11","R. RESIDUAL"," ")))))</f>
        <v xml:space="preserve"> </v>
      </c>
      <c r="BI23" s="493" t="str">
        <f>IF(ISERROR(IF(S19="R.INHERENTE
16","R. INHERENTE",(IF(BA19="R.RESIDUAL
16","R. RESIDUAL"," ")))),"",(IF(S19="R.INHERENTE
16","R. INHERENTE",(IF(BA19="R.RESIDUAL
16","R. RESIDUAL"," ")))))</f>
        <v xml:space="preserve"> </v>
      </c>
      <c r="BJ23" s="494" t="str">
        <f>IF(ISERROR(IF(S19="R.INHERENTE
21","R. INHERENTE",(IF(BA19="R.RESIDUAL
21","R. RESIDUAL"," ")))),"",(IF(S19="R.INHERENTE
21","R. INHERENTE",(IF(BA19="R.RESIDUAL
21","R. RESIDUAL"," ")))))</f>
        <v>R. RESIDUAL</v>
      </c>
      <c r="BK23" s="263"/>
      <c r="BL23" s="856"/>
      <c r="BM23" s="914"/>
      <c r="BN23" s="914"/>
      <c r="BO23" s="914"/>
      <c r="BP23" s="914"/>
      <c r="BQ23" s="840"/>
      <c r="BR23" s="384"/>
      <c r="BS23" s="931"/>
      <c r="BT23" s="780"/>
      <c r="BU23" s="947"/>
      <c r="BV23" s="261"/>
      <c r="BW23" s="1552"/>
      <c r="BX23" s="1553"/>
      <c r="BY23" s="773"/>
      <c r="BZ23" s="773"/>
      <c r="CA23" s="770"/>
      <c r="CB23" s="770"/>
      <c r="CC23" s="773"/>
      <c r="CD23" s="773"/>
      <c r="CE23" s="770"/>
      <c r="CF23" s="770"/>
      <c r="CG23" s="773"/>
      <c r="CH23" s="773"/>
      <c r="CI23" s="770"/>
      <c r="CJ23" s="770"/>
      <c r="CK23" s="773"/>
      <c r="CL23" s="773"/>
      <c r="CM23" s="770"/>
      <c r="CN23" s="770"/>
      <c r="CO23" s="773"/>
      <c r="CP23" s="773"/>
      <c r="CQ23" s="1554"/>
      <c r="CR23" s="276"/>
      <c r="CS23" s="1566"/>
      <c r="CT23" s="1567"/>
      <c r="CU23" s="1568"/>
      <c r="CV23" s="1569"/>
      <c r="CW23" s="1569"/>
      <c r="CX23" s="1569"/>
      <c r="CY23" s="1569"/>
      <c r="CZ23" s="1569"/>
      <c r="DA23" s="770"/>
      <c r="DB23" s="770"/>
      <c r="DC23" s="1569"/>
      <c r="DD23" s="1569"/>
      <c r="DE23" s="770"/>
      <c r="DF23" s="770"/>
      <c r="DG23" s="1569"/>
      <c r="DH23" s="1569"/>
      <c r="DI23" s="770"/>
      <c r="DJ23" s="770"/>
      <c r="DK23" s="1569"/>
      <c r="DL23" s="1569"/>
      <c r="DM23" s="770"/>
      <c r="DN23" s="770"/>
      <c r="DO23" s="1569"/>
      <c r="DP23" s="1569"/>
      <c r="DQ23" s="1554"/>
      <c r="DR23" s="265"/>
      <c r="DS23" s="272"/>
      <c r="DT23" s="273"/>
      <c r="DU23" s="273"/>
      <c r="DV23" s="274"/>
    </row>
    <row r="24" spans="1:126" ht="19.5" customHeight="1" thickBot="1" x14ac:dyDescent="0.3">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c r="AT24" s="364"/>
      <c r="AU24" s="364"/>
      <c r="AV24" s="364"/>
      <c r="AW24" s="277"/>
      <c r="AX24" s="277"/>
      <c r="AY24" s="277"/>
      <c r="AZ24" s="277"/>
      <c r="BA24" s="277"/>
      <c r="BB24" s="364"/>
      <c r="BC24" s="364"/>
      <c r="BD24" s="364"/>
      <c r="BF24" s="367">
        <v>0.2</v>
      </c>
      <c r="BG24" s="368">
        <v>0.4</v>
      </c>
      <c r="BH24" s="368">
        <v>0.60000000000000009</v>
      </c>
      <c r="BI24" s="368">
        <v>0.8</v>
      </c>
      <c r="BJ24" s="368">
        <v>1</v>
      </c>
    </row>
    <row r="25" spans="1:126" ht="80.25" customHeight="1" thickBot="1" x14ac:dyDescent="0.3">
      <c r="A25" s="275"/>
      <c r="B25" s="860">
        <v>2</v>
      </c>
      <c r="C25" s="863" t="s">
        <v>636</v>
      </c>
      <c r="D25" s="863" t="s">
        <v>618</v>
      </c>
      <c r="E25" s="863" t="s">
        <v>591</v>
      </c>
      <c r="F25" s="866" t="s">
        <v>589</v>
      </c>
      <c r="G25" s="869" t="s">
        <v>953</v>
      </c>
      <c r="H25" s="508" t="s">
        <v>932</v>
      </c>
      <c r="I25" s="439" t="s">
        <v>879</v>
      </c>
      <c r="J25" s="872" t="str">
        <f>IF(F25="","",(CONCATENATE("Posibilidad de afectación ",F25," ",G25," ",H25," ",H26," ",H27," ",H28," ",H29)))</f>
        <v xml:space="preserve">Posibilidad de afectación Económica y Reputacional  por favorecer a un proveedor en el momento de cancelar las obligaciones, sin tener en cuenta la forma de pago establecida en el contrato y el respectivo respaldo presupuestal, Debido al cambio en las cláusulas contractuales y a la no socialización de estos cambios, de igual forma por la falta de respaldo presupuestal, no contar con un Acto administrativo y la ausencia de los reportes de las cuentas por pagar adquiridas por la Subred. </v>
      </c>
      <c r="K25" s="886" t="s">
        <v>268</v>
      </c>
      <c r="L25" s="1038" t="s">
        <v>842</v>
      </c>
      <c r="M25" s="260"/>
      <c r="N25" s="808" t="s">
        <v>884</v>
      </c>
      <c r="O25" s="811">
        <f>IF(ISERROR(VLOOKUP($N25,Listas!$E$20:$F$24,2,FALSE)),"",(VLOOKUP($N25,Listas!$E$20:$F$24,2,FALSE)))</f>
        <v>0.8</v>
      </c>
      <c r="P25" s="814" t="str">
        <f>IF(ISERROR(VLOOKUP($O25,Listas!$E$3:$F$7,2,FALSE)),"",(VLOOKUP($O25,Listas!$E$3:$F$7,2,FALSE)))</f>
        <v>ALTA
Es viable que el evento ocurra en la mayoria de las circunstancias.</v>
      </c>
      <c r="Q25" s="817" t="s">
        <v>851</v>
      </c>
      <c r="R25" s="820">
        <f>IF(ISERROR(VLOOKUP($Q25,Listas!$E$28:$F$35,2,FALSE)),"",(VLOOKUP($Q25,Listas!$E$28:$F$35,2,FALSE)))</f>
        <v>1</v>
      </c>
      <c r="S25" s="823" t="str">
        <f t="shared" ref="S25" si="5">IF(O25="","",(CONCATENATE("R.INHERENTE
",(IF(AND($O25=0.2,$R25=0.2),1,(IF(AND($O25=0.2,$R25=0.4),6,(IF(AND($O25=0.2,$R25=0.6),11,(IF(AND($O25=0.2,$R25=0.8),16,(IF(AND($O25=0.2,$R25=1),21,(IF(AND($O25=0.4,$R25=0.2),2,(IF(AND($O25=0.4,$R25=0.4),7,(IF(AND($O25=0.4,$R25=0.6),12,(IF(AND($O25=0.4,$R25=0.8),17,(IF(AND($O25=0.4,$R25=1),22,(IF(AND($O25=0.6,$R25=0.2),3,(IF(AND($O25=0.6,$R25=0.4),8,(IF(AND($O25=0.6,$R25=0.6),13,(IF(AND($O25=0.6,$R25=0.8),18,(IF(AND($O25=0.6,$R25=1),23,(IF(AND($O25=0.8,$R25=0.2),4,(IF(AND($O25=0.8,$R25=0.4),9,(IF(AND($O25=0.8,$R25=0.6),14,(IF(AND($O25=0.8,$R25=0.8),19,(IF(AND($O25=0.8,$R25=1),24,(IF(AND($O25=1,$R25=0.2),5,(IF(AND($O25=1,$R25=0.4),10,(IF(AND($O25=1,$R25=0.6),15,(IF(AND($O25=1,$R25=0.8),20,(IF(AND($O25=1,$R25=1),25,"")))))))))))))))))))))))))))))))))))))))))))))))))))))</f>
        <v>R.INHERENTE
24</v>
      </c>
      <c r="T25" s="445">
        <f>+VLOOKUP($S25,Listas!$D$112:$E$136,2,FALSE)</f>
        <v>24</v>
      </c>
      <c r="U25" s="530" t="s">
        <v>936</v>
      </c>
      <c r="V25" s="446" t="s">
        <v>731</v>
      </c>
      <c r="W25" s="828" t="s">
        <v>43</v>
      </c>
      <c r="X25" s="889">
        <v>25</v>
      </c>
      <c r="Y25" s="889"/>
      <c r="Z25" s="889"/>
      <c r="AA25" s="889"/>
      <c r="AB25" s="889"/>
      <c r="AC25" s="889"/>
      <c r="AD25" s="889"/>
      <c r="AE25" s="889"/>
      <c r="AF25" s="889">
        <v>15</v>
      </c>
      <c r="AG25" s="889"/>
      <c r="AH25" s="513">
        <f>X25+Z25+AB25+AD25+AF25</f>
        <v>40</v>
      </c>
      <c r="AI25" s="514">
        <v>0.48</v>
      </c>
      <c r="AJ25" s="805">
        <f>R25</f>
        <v>1</v>
      </c>
      <c r="AK25" s="915" t="s">
        <v>189</v>
      </c>
      <c r="AL25" s="915"/>
      <c r="AM25" s="916" t="s">
        <v>577</v>
      </c>
      <c r="AN25" s="916"/>
      <c r="AO25" s="915" t="s">
        <v>189</v>
      </c>
      <c r="AP25" s="915"/>
      <c r="AQ25" s="533" t="s">
        <v>937</v>
      </c>
      <c r="AR25" s="435" t="s">
        <v>604</v>
      </c>
      <c r="AS25" s="487" t="s">
        <v>938</v>
      </c>
      <c r="AT25" s="512" t="s">
        <v>930</v>
      </c>
      <c r="AU25" s="507" t="s">
        <v>945</v>
      </c>
      <c r="AV25" s="453">
        <f t="shared" ref="AV25" si="6">+(IF(AND($AW25&gt;0,$AW25&lt;=0.2),0.2,(IF(AND($AW25&gt;0.2,$AW25&lt;=0.4),0.4,(IF(AND($AW25&gt;0.4,$AW25&lt;=0.6),0.6,(IF(AND($AW25&gt;0.6,$AW25&lt;=0.8),0.8,(IF($AW25&gt;0.8,1,""))))))))))</f>
        <v>0.2</v>
      </c>
      <c r="AW25" s="875">
        <f t="shared" ref="AW25" si="7">+MIN(AI25:AI29)</f>
        <v>0.10829999999999999</v>
      </c>
      <c r="AX25" s="878" t="str">
        <f t="shared" si="2"/>
        <v>MUY BAJA</v>
      </c>
      <c r="AY25" s="881">
        <f t="shared" ref="AY25" si="8">+MIN(AJ25:AJ29)</f>
        <v>1</v>
      </c>
      <c r="AZ25" s="878" t="str">
        <f t="shared" si="3"/>
        <v>MUY ALTA</v>
      </c>
      <c r="BA25" s="920" t="str">
        <f t="shared" si="4"/>
        <v>R.RESIDUAL
21</v>
      </c>
      <c r="BB25" s="847" t="s">
        <v>599</v>
      </c>
      <c r="BC25" s="453">
        <f t="shared" ref="BC25" si="9">+(IF(AND($AY25&gt;0,$AY25&lt;=0.2),0.2,(IF(AND($AY25&gt;0.2,$AY25&lt;=0.4),0.4,(IF(AND($AY25&gt;0.4,$AY25&lt;=0.6),0.6,(IF(AND($AY25&gt;0.6,$AY25&lt;=0.8),0.8,(IF($AY25&gt;0.8,1,""))))))))))</f>
        <v>1</v>
      </c>
      <c r="BD25" s="373">
        <f>+VLOOKUP($BA25,Listas!$F$112:$G$136,2,FALSE)</f>
        <v>21</v>
      </c>
      <c r="BE25" s="359">
        <v>1</v>
      </c>
      <c r="BF25" s="454" t="str">
        <f>IF(ISERROR(IF(S25="R.INHERENTE
5","R. INHERENTE",(IF(BA25="R.RESIDUAL
5","R. RESIDUAL"," ")))),"",(IF(S25="R.INHERENTE
5","R. INHERENTE",(IF(BA25="R.RESIDUAL
5","R. RESIDUAL"," ")))))</f>
        <v xml:space="preserve"> </v>
      </c>
      <c r="BG25" s="455" t="str">
        <f>IF(ISERROR(IF(S25="R.INHERENTE
10","R. INHERENTE",(IF(BA25="R.RESIDUAL
10","R. RESIDUAL"," ")))),"",(IF(S25="R.INHERENTE
10","R. INHERENTE",(IF(BA25="R.RESIDUAL
10","R. RESIDUAL"," ")))))</f>
        <v xml:space="preserve"> </v>
      </c>
      <c r="BH25" s="456" t="str">
        <f>IF(ISERROR(IF(S25="R.INHERENTE
15","R. INHERENTE",(IF(BA25="R.RESIDUAL
15","R. RESIDUAL"," ")))),"",(IF(S25="R.INHERENTE
15","R. INHERENTE",(IF(BA25="R.RESIDUAL
15","R. RESIDUAL"," ")))))</f>
        <v xml:space="preserve"> </v>
      </c>
      <c r="BI25" s="456" t="str">
        <f>IF(ISERROR(IF(S25="R.INHERENTE
20","R. INHERENTE",(IF(BA25="R.RESIDUAL
20","R. RESIDUAL"," ")))),"",(IF(S25="R.INHERENTE
20","R. INHERENTE",(IF(BA25="R.RESIDUAL
20","R. RESIDUAL"," ")))))</f>
        <v xml:space="preserve"> </v>
      </c>
      <c r="BJ25" s="457" t="str">
        <f>IF(ISERROR(IF(S25="R.INHERENTE
25","R. INHERENTE",(IF(BA25="R.RESIDUAL
25","R. RESIDUAL"," ")))),"",(IF(S25="R.INHERENTE
25","R. INHERENTE",(IF(BA25="R.RESIDUAL
25","R. RESIDUAL"," ")))))</f>
        <v xml:space="preserve"> </v>
      </c>
      <c r="BK25" s="263"/>
      <c r="BL25" s="854" t="s">
        <v>43</v>
      </c>
      <c r="BM25" s="912" t="s">
        <v>43</v>
      </c>
      <c r="BN25" s="912" t="s">
        <v>43</v>
      </c>
      <c r="BO25" s="912" t="s">
        <v>43</v>
      </c>
      <c r="BP25" s="912" t="s">
        <v>43</v>
      </c>
      <c r="BQ25" s="838"/>
      <c r="BR25" s="355"/>
      <c r="BS25" s="929" t="s">
        <v>939</v>
      </c>
      <c r="BT25" s="778" t="s">
        <v>920</v>
      </c>
      <c r="BU25" s="857" t="s">
        <v>920</v>
      </c>
      <c r="BV25" s="261"/>
      <c r="BW25" s="1547">
        <v>44653</v>
      </c>
      <c r="BX25" s="1548">
        <v>44788</v>
      </c>
      <c r="BY25" s="771"/>
      <c r="BZ25" s="771"/>
      <c r="CA25" s="768" t="s">
        <v>1066</v>
      </c>
      <c r="CB25" s="768" t="s">
        <v>1066</v>
      </c>
      <c r="CC25" s="771"/>
      <c r="CD25" s="771"/>
      <c r="CE25" s="768" t="s">
        <v>1066</v>
      </c>
      <c r="CF25" s="768" t="s">
        <v>1066</v>
      </c>
      <c r="CG25" s="771"/>
      <c r="CH25" s="771"/>
      <c r="CI25" s="768" t="s">
        <v>1067</v>
      </c>
      <c r="CJ25" s="768" t="s">
        <v>1067</v>
      </c>
      <c r="CK25" s="771"/>
      <c r="CL25" s="771"/>
      <c r="CM25" s="768" t="s">
        <v>1066</v>
      </c>
      <c r="CN25" s="768" t="s">
        <v>1066</v>
      </c>
      <c r="CO25" s="771"/>
      <c r="CP25" s="771"/>
      <c r="CQ25" s="1549" t="s">
        <v>1068</v>
      </c>
      <c r="CR25" s="276"/>
      <c r="CS25" s="1561">
        <v>44661</v>
      </c>
      <c r="CT25" s="1562">
        <v>44788</v>
      </c>
      <c r="CU25" s="1563"/>
      <c r="CV25" s="1564"/>
      <c r="CW25" s="1564"/>
      <c r="CX25" s="1564"/>
      <c r="CY25" s="1564"/>
      <c r="CZ25" s="1564"/>
      <c r="DA25" s="768" t="s">
        <v>1066</v>
      </c>
      <c r="DB25" s="768" t="s">
        <v>1066</v>
      </c>
      <c r="DC25" s="1564"/>
      <c r="DD25" s="1564"/>
      <c r="DE25" s="768" t="s">
        <v>1066</v>
      </c>
      <c r="DF25" s="768" t="s">
        <v>1066</v>
      </c>
      <c r="DG25" s="1564"/>
      <c r="DH25" s="1564"/>
      <c r="DI25" s="768" t="s">
        <v>1067</v>
      </c>
      <c r="DJ25" s="768" t="s">
        <v>1067</v>
      </c>
      <c r="DK25" s="1564"/>
      <c r="DL25" s="1564"/>
      <c r="DM25" s="768" t="s">
        <v>1066</v>
      </c>
      <c r="DN25" s="768" t="s">
        <v>1066</v>
      </c>
      <c r="DO25" s="1564"/>
      <c r="DP25" s="1564"/>
      <c r="DQ25" s="1549" t="s">
        <v>1068</v>
      </c>
      <c r="DR25" s="265"/>
      <c r="DS25" s="266"/>
      <c r="DT25" s="267"/>
      <c r="DU25" s="267"/>
      <c r="DV25" s="268"/>
    </row>
    <row r="26" spans="1:126" ht="80.25" customHeight="1" thickBot="1" x14ac:dyDescent="0.3">
      <c r="A26" s="424"/>
      <c r="B26" s="861"/>
      <c r="C26" s="864"/>
      <c r="D26" s="864"/>
      <c r="E26" s="864"/>
      <c r="F26" s="867"/>
      <c r="G26" s="870"/>
      <c r="H26" s="503" t="s">
        <v>954</v>
      </c>
      <c r="I26" s="443" t="s">
        <v>879</v>
      </c>
      <c r="J26" s="873"/>
      <c r="K26" s="887"/>
      <c r="L26" s="1039"/>
      <c r="M26" s="425"/>
      <c r="N26" s="809"/>
      <c r="O26" s="812"/>
      <c r="P26" s="815"/>
      <c r="Q26" s="818"/>
      <c r="R26" s="821"/>
      <c r="S26" s="824"/>
      <c r="T26" s="515"/>
      <c r="U26" s="531" t="s">
        <v>943</v>
      </c>
      <c r="V26" s="465" t="s">
        <v>731</v>
      </c>
      <c r="W26" s="829"/>
      <c r="X26" s="827">
        <v>25</v>
      </c>
      <c r="Y26" s="827"/>
      <c r="Z26" s="827"/>
      <c r="AA26" s="827"/>
      <c r="AB26" s="827"/>
      <c r="AC26" s="827"/>
      <c r="AD26" s="827"/>
      <c r="AE26" s="827"/>
      <c r="AF26" s="827">
        <v>15</v>
      </c>
      <c r="AG26" s="827"/>
      <c r="AH26" s="516">
        <f t="shared" ref="AH26:AH29" si="10">X26+Z26+AB26+AD26+AF26</f>
        <v>40</v>
      </c>
      <c r="AI26" s="517">
        <v>0.28799999999999998</v>
      </c>
      <c r="AJ26" s="806"/>
      <c r="AK26" s="884" t="s">
        <v>189</v>
      </c>
      <c r="AL26" s="884"/>
      <c r="AM26" s="885" t="s">
        <v>577</v>
      </c>
      <c r="AN26" s="885"/>
      <c r="AO26" s="884" t="s">
        <v>189</v>
      </c>
      <c r="AP26" s="884"/>
      <c r="AQ26" s="534" t="s">
        <v>944</v>
      </c>
      <c r="AR26" s="435" t="s">
        <v>915</v>
      </c>
      <c r="AS26" s="487" t="s">
        <v>929</v>
      </c>
      <c r="AT26" s="512" t="s">
        <v>933</v>
      </c>
      <c r="AU26" s="507" t="s">
        <v>945</v>
      </c>
      <c r="AV26" s="379"/>
      <c r="AW26" s="876"/>
      <c r="AX26" s="879"/>
      <c r="AY26" s="882"/>
      <c r="AZ26" s="879"/>
      <c r="BA26" s="921"/>
      <c r="BB26" s="848"/>
      <c r="BC26" s="277"/>
      <c r="BD26" s="470"/>
      <c r="BE26" s="359">
        <v>0.8</v>
      </c>
      <c r="BF26" s="518" t="str">
        <f>IF(ISERROR(IF(S25="R.INHERENTE
4","R. INHERENTE",(IF(BA25="R.RESIDUAL
4","R. RESIDUAL"," ")))),"",(IF(S25="R.INHERENTE
4","R. INHERENTE",(IF(BA25="R.RESIDUAL
4","R. RESIDUAL"," ")))))</f>
        <v xml:space="preserve"> </v>
      </c>
      <c r="BG26" s="519" t="str">
        <f>IF(ISERROR(IF(S25="R.INHERENTE
9","R. INHERENTE",(IF(BA25="R.RESIDUAL
9","R. RESIDUAL"," ")))),"",(IF(S25="R.INHERENTE
9","R. INHERENTE",(IF(BA25="R.RESIDUAL
9","R. RESIDUAL"," ")))))</f>
        <v xml:space="preserve"> </v>
      </c>
      <c r="BH26" s="520" t="str">
        <f>IF(ISERROR(IF(S25="R.INHERENTE
14","R. INHERENTE",(IF(BA25="R.RESIDUAL
14","R. RESIDUAL"," ")))),"",(IF(S25="R.INHERENTE
14","R. INHERENTE",(IF(BA25="R.RESIDUAL
14","R. RESIDUAL"," ")))))</f>
        <v xml:space="preserve"> </v>
      </c>
      <c r="BI26" s="521" t="str">
        <f>IF(ISERROR(IF(S25="R.INHERENTE
19","R. INHERENTE",(IF(BA25="R.RESIDUAL
19","R. RESIDUAL"," ")))),"",(IF(S25="R.INHERENTE
19","R. INHERENTE",(IF(BA25="R.RESIDUAL
19","R. RESIDUAL"," ")))))</f>
        <v xml:space="preserve"> </v>
      </c>
      <c r="BJ26" s="522" t="str">
        <f>IF(ISERROR(IF(S25="R.INHERENTE
24","R. INHERENTE",(IF(BA25="R.RESIDUAL
24","R. RESIDUAL"," ")))),"",(IF(S25="R.INHERENTE
24","R. INHERENTE",(IF(BA25="R.RESIDUAL
24","R. RESIDUAL"," ")))))</f>
        <v>R. INHERENTE</v>
      </c>
      <c r="BK26" s="421"/>
      <c r="BL26" s="855"/>
      <c r="BM26" s="913"/>
      <c r="BN26" s="913"/>
      <c r="BO26" s="913"/>
      <c r="BP26" s="913"/>
      <c r="BQ26" s="839"/>
      <c r="BR26" s="425"/>
      <c r="BS26" s="930"/>
      <c r="BT26" s="779"/>
      <c r="BU26" s="946"/>
      <c r="BV26" s="276"/>
      <c r="BW26" s="1550"/>
      <c r="BX26" s="1544"/>
      <c r="BY26" s="772"/>
      <c r="BZ26" s="772"/>
      <c r="CA26" s="769"/>
      <c r="CB26" s="769"/>
      <c r="CC26" s="772"/>
      <c r="CD26" s="772"/>
      <c r="CE26" s="769"/>
      <c r="CF26" s="769"/>
      <c r="CG26" s="772"/>
      <c r="CH26" s="772"/>
      <c r="CI26" s="769"/>
      <c r="CJ26" s="769"/>
      <c r="CK26" s="772"/>
      <c r="CL26" s="772"/>
      <c r="CM26" s="769"/>
      <c r="CN26" s="769"/>
      <c r="CO26" s="772"/>
      <c r="CP26" s="772"/>
      <c r="CQ26" s="1551"/>
      <c r="CR26" s="276"/>
      <c r="CS26" s="1565"/>
      <c r="CT26" s="1557"/>
      <c r="CU26" s="1555"/>
      <c r="CV26" s="774"/>
      <c r="CW26" s="774"/>
      <c r="CX26" s="774"/>
      <c r="CY26" s="774"/>
      <c r="CZ26" s="774"/>
      <c r="DA26" s="769"/>
      <c r="DB26" s="769"/>
      <c r="DC26" s="774"/>
      <c r="DD26" s="774"/>
      <c r="DE26" s="769"/>
      <c r="DF26" s="769"/>
      <c r="DG26" s="774"/>
      <c r="DH26" s="774"/>
      <c r="DI26" s="769"/>
      <c r="DJ26" s="769"/>
      <c r="DK26" s="774"/>
      <c r="DL26" s="774"/>
      <c r="DM26" s="769"/>
      <c r="DN26" s="769"/>
      <c r="DO26" s="774"/>
      <c r="DP26" s="774"/>
      <c r="DQ26" s="1551"/>
      <c r="DR26" s="276"/>
      <c r="DS26" s="426"/>
      <c r="DT26" s="427"/>
      <c r="DU26" s="427"/>
      <c r="DV26" s="428"/>
    </row>
    <row r="27" spans="1:126" ht="80.25" customHeight="1" thickBot="1" x14ac:dyDescent="0.3">
      <c r="A27" s="275"/>
      <c r="B27" s="861"/>
      <c r="C27" s="864"/>
      <c r="D27" s="864"/>
      <c r="E27" s="864"/>
      <c r="F27" s="867"/>
      <c r="G27" s="870"/>
      <c r="H27" s="503" t="s">
        <v>955</v>
      </c>
      <c r="I27" s="443" t="s">
        <v>879</v>
      </c>
      <c r="J27" s="873"/>
      <c r="K27" s="887"/>
      <c r="L27" s="1039"/>
      <c r="M27" s="260"/>
      <c r="N27" s="809"/>
      <c r="O27" s="812"/>
      <c r="P27" s="815"/>
      <c r="Q27" s="818"/>
      <c r="R27" s="821"/>
      <c r="S27" s="824"/>
      <c r="T27" s="445"/>
      <c r="U27" s="531" t="s">
        <v>946</v>
      </c>
      <c r="V27" s="465" t="s">
        <v>731</v>
      </c>
      <c r="W27" s="829"/>
      <c r="X27" s="827">
        <v>25</v>
      </c>
      <c r="Y27" s="827"/>
      <c r="Z27" s="827"/>
      <c r="AA27" s="827"/>
      <c r="AB27" s="827"/>
      <c r="AC27" s="827"/>
      <c r="AD27" s="827"/>
      <c r="AE27" s="827"/>
      <c r="AF27" s="827">
        <v>15</v>
      </c>
      <c r="AG27" s="827"/>
      <c r="AH27" s="516">
        <f t="shared" si="10"/>
        <v>40</v>
      </c>
      <c r="AI27" s="517">
        <v>0.17280000000000001</v>
      </c>
      <c r="AJ27" s="806"/>
      <c r="AK27" s="884" t="s">
        <v>189</v>
      </c>
      <c r="AL27" s="884"/>
      <c r="AM27" s="885" t="s">
        <v>577</v>
      </c>
      <c r="AN27" s="885"/>
      <c r="AO27" s="884" t="s">
        <v>189</v>
      </c>
      <c r="AP27" s="884"/>
      <c r="AQ27" s="534" t="s">
        <v>948</v>
      </c>
      <c r="AR27" s="435" t="s">
        <v>915</v>
      </c>
      <c r="AS27" s="487" t="s">
        <v>947</v>
      </c>
      <c r="AT27" s="512" t="s">
        <v>931</v>
      </c>
      <c r="AU27" s="507" t="s">
        <v>949</v>
      </c>
      <c r="AV27" s="373"/>
      <c r="AW27" s="876"/>
      <c r="AX27" s="879"/>
      <c r="AY27" s="882"/>
      <c r="AZ27" s="879"/>
      <c r="BA27" s="921"/>
      <c r="BB27" s="848"/>
      <c r="BC27" s="277"/>
      <c r="BD27" s="470"/>
      <c r="BE27" s="359">
        <v>0.60000000000000009</v>
      </c>
      <c r="BF27" s="471" t="str">
        <f>IF(ISERROR(IF(S25="R.INHERENTE
3","R. INHERENTE",(IF(BA25="R.RESIDUAL
3","R. RESIDUAL"," ")))),"",(IF(S25="R.INHERENTE
3","R. INHERENTE",(IF(BA25="R.RESIDUAL
3","R. RESIDUAL"," ")))))</f>
        <v xml:space="preserve"> </v>
      </c>
      <c r="BG27" s="472" t="str">
        <f>IF(ISERROR(IF(S25="R.INHERENTE
8","R. INHERENTE",(IF(BA25="R.RESIDUAL
8","R. RESIDUAL"," ")))),"",(IF(S25="R.INHERENTE
8","R. INHERENTE",(IF(BA25="R.RESIDUAL
8","R. RESIDUAL"," ")))))</f>
        <v xml:space="preserve"> </v>
      </c>
      <c r="BH27" s="473" t="str">
        <f>IF(ISERROR(IF(S25="R.INHERENTE
13","R. INHERENTE",(IF(BA25="R.RESIDUAL
13","R. RESIDUAL"," ")))),"",(IF(S25="R.INHERENTE
13","R. INHERENTE",(IF(BA25="R.RESIDUAL
13","R. RESIDUAL"," ")))))</f>
        <v xml:space="preserve"> </v>
      </c>
      <c r="BI27" s="474" t="str">
        <f>IF(ISERROR(IF(S25="R.INHERENTE
18","R. INHERENTE",(IF(BA25="R.RESIDUAL
18","R. RESIDUAL"," ")))),"",(IF(S25="R.INHERENTE
18","R. INHERENTE",(IF(BA25="R.RESIDUAL
18","R. RESIDUAL"," ")))))</f>
        <v xml:space="preserve"> </v>
      </c>
      <c r="BJ27" s="475" t="str">
        <f>IF(ISERROR(IF(S25="R.INHERENTE
23","R. INHERENTE",(IF(BA25="R.RESIDUAL
23","R. RESIDUAL"," ")))),"",(IF(S25="R.INHERENTE
23","R. INHERENTE",(IF(BA25="R.RESIDUAL
23","R. RESIDUAL"," ")))))</f>
        <v xml:space="preserve"> </v>
      </c>
      <c r="BK27" s="263"/>
      <c r="BL27" s="855"/>
      <c r="BM27" s="913"/>
      <c r="BN27" s="913"/>
      <c r="BO27" s="913"/>
      <c r="BP27" s="913"/>
      <c r="BQ27" s="839"/>
      <c r="BR27" s="355"/>
      <c r="BS27" s="930"/>
      <c r="BT27" s="779"/>
      <c r="BU27" s="946"/>
      <c r="BV27" s="261"/>
      <c r="BW27" s="1550"/>
      <c r="BX27" s="1544"/>
      <c r="BY27" s="772"/>
      <c r="BZ27" s="772"/>
      <c r="CA27" s="769"/>
      <c r="CB27" s="769"/>
      <c r="CC27" s="772"/>
      <c r="CD27" s="772"/>
      <c r="CE27" s="769"/>
      <c r="CF27" s="769"/>
      <c r="CG27" s="772"/>
      <c r="CH27" s="772"/>
      <c r="CI27" s="769"/>
      <c r="CJ27" s="769"/>
      <c r="CK27" s="772"/>
      <c r="CL27" s="772"/>
      <c r="CM27" s="769"/>
      <c r="CN27" s="769"/>
      <c r="CO27" s="772"/>
      <c r="CP27" s="772"/>
      <c r="CQ27" s="1551"/>
      <c r="CR27" s="276"/>
      <c r="CS27" s="1565"/>
      <c r="CT27" s="1557"/>
      <c r="CU27" s="1555"/>
      <c r="CV27" s="774"/>
      <c r="CW27" s="774"/>
      <c r="CX27" s="774"/>
      <c r="CY27" s="774"/>
      <c r="CZ27" s="774"/>
      <c r="DA27" s="769"/>
      <c r="DB27" s="769"/>
      <c r="DC27" s="774"/>
      <c r="DD27" s="774"/>
      <c r="DE27" s="769"/>
      <c r="DF27" s="769"/>
      <c r="DG27" s="774"/>
      <c r="DH27" s="774"/>
      <c r="DI27" s="769"/>
      <c r="DJ27" s="769"/>
      <c r="DK27" s="774"/>
      <c r="DL27" s="774"/>
      <c r="DM27" s="769"/>
      <c r="DN27" s="769"/>
      <c r="DO27" s="774"/>
      <c r="DP27" s="774"/>
      <c r="DQ27" s="1551"/>
      <c r="DR27" s="265"/>
      <c r="DS27" s="269"/>
      <c r="DT27" s="270"/>
      <c r="DU27" s="270"/>
      <c r="DV27" s="271"/>
    </row>
    <row r="28" spans="1:126" ht="80.25" customHeight="1" thickBot="1" x14ac:dyDescent="0.3">
      <c r="A28" s="275"/>
      <c r="B28" s="861"/>
      <c r="C28" s="864"/>
      <c r="D28" s="864"/>
      <c r="E28" s="864"/>
      <c r="F28" s="867"/>
      <c r="G28" s="870"/>
      <c r="H28" s="503" t="s">
        <v>956</v>
      </c>
      <c r="I28" s="443" t="s">
        <v>879</v>
      </c>
      <c r="J28" s="873"/>
      <c r="K28" s="887"/>
      <c r="L28" s="1039"/>
      <c r="M28" s="260"/>
      <c r="N28" s="809"/>
      <c r="O28" s="812"/>
      <c r="P28" s="815"/>
      <c r="Q28" s="818"/>
      <c r="R28" s="821"/>
      <c r="S28" s="824"/>
      <c r="T28" s="445"/>
      <c r="U28" s="531" t="s">
        <v>950</v>
      </c>
      <c r="V28" s="465" t="s">
        <v>731</v>
      </c>
      <c r="W28" s="829"/>
      <c r="X28" s="827">
        <v>25</v>
      </c>
      <c r="Y28" s="827"/>
      <c r="Z28" s="827"/>
      <c r="AA28" s="827"/>
      <c r="AB28" s="827"/>
      <c r="AC28" s="827"/>
      <c r="AD28" s="827"/>
      <c r="AE28" s="827"/>
      <c r="AF28" s="827">
        <v>15</v>
      </c>
      <c r="AG28" s="827"/>
      <c r="AH28" s="516">
        <f t="shared" si="10"/>
        <v>40</v>
      </c>
      <c r="AI28" s="523">
        <v>0.10829999999999999</v>
      </c>
      <c r="AJ28" s="806"/>
      <c r="AK28" s="884" t="s">
        <v>189</v>
      </c>
      <c r="AL28" s="884"/>
      <c r="AM28" s="885" t="s">
        <v>577</v>
      </c>
      <c r="AN28" s="885"/>
      <c r="AO28" s="884" t="s">
        <v>189</v>
      </c>
      <c r="AP28" s="884"/>
      <c r="AQ28" s="534" t="s">
        <v>951</v>
      </c>
      <c r="AR28" s="435" t="s">
        <v>604</v>
      </c>
      <c r="AS28" s="487" t="s">
        <v>952</v>
      </c>
      <c r="AT28" s="512" t="s">
        <v>931</v>
      </c>
      <c r="AU28" s="507" t="s">
        <v>949</v>
      </c>
      <c r="AV28" s="373"/>
      <c r="AW28" s="876"/>
      <c r="AX28" s="879"/>
      <c r="AY28" s="882"/>
      <c r="AZ28" s="879"/>
      <c r="BA28" s="921"/>
      <c r="BB28" s="848"/>
      <c r="BC28" s="277"/>
      <c r="BD28" s="470"/>
      <c r="BE28" s="359">
        <v>0.4</v>
      </c>
      <c r="BF28" s="471" t="str">
        <f>IF(ISERROR(IF(S25="R.INHERENTE
2","R. INHERENTE",(IF(BA25="R.RESIDUAL
2","R. RESIDUAL"," ")))),"",(IF(S25="R.INHERENTE
2","R. INHERENTE",(IF(BA25="R.RESIDUAL
2","R. RESIDUAL"," ")))))</f>
        <v xml:space="preserve"> </v>
      </c>
      <c r="BG28" s="472" t="str">
        <f>IF(ISERROR(IF(S25="R.INHERENTE
7","R. INHERENTE",(IF(BA25="R.RESIDUAL
7","R. RESIDUAL"," ")))),"",(IF(S25="R.INHERENTE
7","R. INHERENTE",(IF(BA25="R.RESIDUAL
7","R. RESIDUAL"," ")))))</f>
        <v xml:space="preserve"> </v>
      </c>
      <c r="BH28" s="482" t="str">
        <f>IF(ISERROR(IF(S25="R.INHERENTE
12","R. INHERENTE",(IF(BA25="R.RESIDUAL
12","R. RESIDUAL"," ")))),"",(IF(S25="R.INHERENTE
12","R. INHERENTE",(IF(BA25="R.RESIDUAL
12","R. RESIDUAL"," ")))))</f>
        <v xml:space="preserve"> </v>
      </c>
      <c r="BI28" s="473" t="str">
        <f>IF(ISERROR(IF(S25="R.INHERENTE
17","R. INHERENTE",(IF(BA25="R.RESIDUAL
17","R. RESIDUAL"," ")))),"",(IF(S25="R.INHERENTE
17","R. INHERENTE",(IF(BA25="R.RESIDUAL
17","R. RESIDUAL"," ")))))</f>
        <v xml:space="preserve"> </v>
      </c>
      <c r="BJ28" s="475" t="str">
        <f>IF(ISERROR(IF(S25="R.INHERENTE
22","R. INHERENTE",(IF(BA25="R.RESIDUAL
22","R. RESIDUAL"," ")))),"",(IF(S25="R.INHERENTE
22","R. INHERENTE",(IF(BA25="R.RESIDUAL
22","R. RESIDUAL"," ")))))</f>
        <v xml:space="preserve"> </v>
      </c>
      <c r="BK28" s="263"/>
      <c r="BL28" s="855"/>
      <c r="BM28" s="913"/>
      <c r="BN28" s="913"/>
      <c r="BO28" s="913"/>
      <c r="BP28" s="913"/>
      <c r="BQ28" s="839"/>
      <c r="BR28" s="355"/>
      <c r="BS28" s="930"/>
      <c r="BT28" s="779"/>
      <c r="BU28" s="946"/>
      <c r="BV28" s="261"/>
      <c r="BW28" s="1550"/>
      <c r="BX28" s="1544"/>
      <c r="BY28" s="772"/>
      <c r="BZ28" s="772"/>
      <c r="CA28" s="769"/>
      <c r="CB28" s="769"/>
      <c r="CC28" s="772"/>
      <c r="CD28" s="772"/>
      <c r="CE28" s="769"/>
      <c r="CF28" s="769"/>
      <c r="CG28" s="772"/>
      <c r="CH28" s="772"/>
      <c r="CI28" s="769"/>
      <c r="CJ28" s="769"/>
      <c r="CK28" s="772"/>
      <c r="CL28" s="772"/>
      <c r="CM28" s="769"/>
      <c r="CN28" s="769"/>
      <c r="CO28" s="772"/>
      <c r="CP28" s="772"/>
      <c r="CQ28" s="1551"/>
      <c r="CR28" s="276"/>
      <c r="CS28" s="1565"/>
      <c r="CT28" s="1557"/>
      <c r="CU28" s="1555"/>
      <c r="CV28" s="774"/>
      <c r="CW28" s="774"/>
      <c r="CX28" s="774"/>
      <c r="CY28" s="774"/>
      <c r="CZ28" s="774"/>
      <c r="DA28" s="769"/>
      <c r="DB28" s="769"/>
      <c r="DC28" s="774"/>
      <c r="DD28" s="774"/>
      <c r="DE28" s="769"/>
      <c r="DF28" s="769"/>
      <c r="DG28" s="774"/>
      <c r="DH28" s="774"/>
      <c r="DI28" s="769"/>
      <c r="DJ28" s="769"/>
      <c r="DK28" s="774"/>
      <c r="DL28" s="774"/>
      <c r="DM28" s="769"/>
      <c r="DN28" s="769"/>
      <c r="DO28" s="774"/>
      <c r="DP28" s="774"/>
      <c r="DQ28" s="1551"/>
      <c r="DR28" s="265"/>
      <c r="DS28" s="269"/>
      <c r="DT28" s="270"/>
      <c r="DU28" s="270"/>
      <c r="DV28" s="271"/>
    </row>
    <row r="29" spans="1:126" ht="80.25" customHeight="1" thickBot="1" x14ac:dyDescent="0.3">
      <c r="A29" s="275"/>
      <c r="B29" s="862"/>
      <c r="C29" s="865"/>
      <c r="D29" s="865"/>
      <c r="E29" s="865"/>
      <c r="F29" s="868"/>
      <c r="G29" s="871"/>
      <c r="H29" s="423"/>
      <c r="I29" s="444"/>
      <c r="J29" s="874"/>
      <c r="K29" s="888"/>
      <c r="L29" s="1040"/>
      <c r="M29" s="260"/>
      <c r="N29" s="810"/>
      <c r="O29" s="813"/>
      <c r="P29" s="816"/>
      <c r="Q29" s="819"/>
      <c r="R29" s="822"/>
      <c r="S29" s="825"/>
      <c r="T29" s="445"/>
      <c r="U29" s="532"/>
      <c r="V29" s="483"/>
      <c r="W29" s="830"/>
      <c r="X29" s="826"/>
      <c r="Y29" s="826"/>
      <c r="Z29" s="826"/>
      <c r="AA29" s="826"/>
      <c r="AB29" s="826"/>
      <c r="AC29" s="826"/>
      <c r="AD29" s="826"/>
      <c r="AE29" s="826"/>
      <c r="AF29" s="826"/>
      <c r="AG29" s="826"/>
      <c r="AH29" s="524">
        <f t="shared" si="10"/>
        <v>0</v>
      </c>
      <c r="AI29" s="523"/>
      <c r="AJ29" s="807"/>
      <c r="AK29" s="837"/>
      <c r="AL29" s="837"/>
      <c r="AM29" s="911"/>
      <c r="AN29" s="911"/>
      <c r="AO29" s="837"/>
      <c r="AP29" s="837"/>
      <c r="AQ29" s="535"/>
      <c r="AR29" s="486"/>
      <c r="AS29" s="487"/>
      <c r="AT29" s="488"/>
      <c r="AU29" s="489"/>
      <c r="AV29" s="373"/>
      <c r="AW29" s="877"/>
      <c r="AX29" s="880"/>
      <c r="AY29" s="883"/>
      <c r="AZ29" s="880"/>
      <c r="BA29" s="922"/>
      <c r="BB29" s="849"/>
      <c r="BC29" s="277"/>
      <c r="BD29" s="470"/>
      <c r="BE29" s="360">
        <v>0.2</v>
      </c>
      <c r="BF29" s="490" t="str">
        <f>IF(ISERROR(IF(S25="R.INHERENTE
1","R. INHERENTE",(IF(BA25="R.RESIDUAL
1","R. RESIDUAL"," ")))),"",(IF(S25="R.INHERENTE
1","R. INHERENTE",(IF(BA25="R.RESIDUAL
1","R. RESIDUAL"," ")))))</f>
        <v xml:space="preserve"> </v>
      </c>
      <c r="BG29" s="491" t="str">
        <f>IF(ISERROR(IF(S25="R.INHERENTE
6","R. INHERENTE",(IF(BA25="R.RESIDUAL
6","R. RESIDUAL"," ")))),"",(IF(S25="R.INHERENTE
6","R. INHERENTE",(IF(BA25="R.RESIDUAL
6","R. RESIDUAL"," ")))))</f>
        <v xml:space="preserve"> </v>
      </c>
      <c r="BH29" s="492" t="str">
        <f>IF(ISERROR(IF(S25="R.INHERENTE
11","R. INHERENTE",(IF(BA25="R.RESIDUAL
11","R. RESIDUAL"," ")))),"",(IF(S25="R.INHERENTE
11","R. INHERENTE",(IF(BA25="R.RESIDUAL
11","R. RESIDUAL"," ")))))</f>
        <v xml:space="preserve"> </v>
      </c>
      <c r="BI29" s="493" t="str">
        <f>IF(ISERROR(IF(S25="R.INHERENTE
16","R. INHERENTE",(IF(BA25="R.RESIDUAL
16","R. RESIDUAL"," ")))),"",(IF(S25="R.INHERENTE
16","R. INHERENTE",(IF(BA25="R.RESIDUAL
16","R. RESIDUAL"," ")))))</f>
        <v xml:space="preserve"> </v>
      </c>
      <c r="BJ29" s="494" t="str">
        <f>IF(ISERROR(IF(S25="R.INHERENTE
21","R. INHERENTE",(IF(BA25="R.RESIDUAL
21","R. RESIDUAL"," ")))),"",(IF(S25="R.INHERENTE
21","R. INHERENTE",(IF(BA25="R.RESIDUAL
21","R. RESIDUAL"," ")))))</f>
        <v>R. RESIDUAL</v>
      </c>
      <c r="BK29" s="263"/>
      <c r="BL29" s="856"/>
      <c r="BM29" s="914"/>
      <c r="BN29" s="914"/>
      <c r="BO29" s="914"/>
      <c r="BP29" s="914"/>
      <c r="BQ29" s="840"/>
      <c r="BR29" s="355"/>
      <c r="BS29" s="931"/>
      <c r="BT29" s="780"/>
      <c r="BU29" s="947"/>
      <c r="BV29" s="261"/>
      <c r="BW29" s="1552"/>
      <c r="BX29" s="1553"/>
      <c r="BY29" s="773"/>
      <c r="BZ29" s="773"/>
      <c r="CA29" s="770"/>
      <c r="CB29" s="770"/>
      <c r="CC29" s="773"/>
      <c r="CD29" s="773"/>
      <c r="CE29" s="770"/>
      <c r="CF29" s="770"/>
      <c r="CG29" s="773"/>
      <c r="CH29" s="773"/>
      <c r="CI29" s="770"/>
      <c r="CJ29" s="770"/>
      <c r="CK29" s="773"/>
      <c r="CL29" s="773"/>
      <c r="CM29" s="770"/>
      <c r="CN29" s="770"/>
      <c r="CO29" s="773"/>
      <c r="CP29" s="773"/>
      <c r="CQ29" s="1554"/>
      <c r="CR29" s="276"/>
      <c r="CS29" s="1566"/>
      <c r="CT29" s="1567"/>
      <c r="CU29" s="1568"/>
      <c r="CV29" s="1569"/>
      <c r="CW29" s="1569"/>
      <c r="CX29" s="1569"/>
      <c r="CY29" s="1569"/>
      <c r="CZ29" s="1569"/>
      <c r="DA29" s="770"/>
      <c r="DB29" s="770"/>
      <c r="DC29" s="1569"/>
      <c r="DD29" s="1569"/>
      <c r="DE29" s="770"/>
      <c r="DF29" s="770"/>
      <c r="DG29" s="1569"/>
      <c r="DH29" s="1569"/>
      <c r="DI29" s="770"/>
      <c r="DJ29" s="770"/>
      <c r="DK29" s="1569"/>
      <c r="DL29" s="1569"/>
      <c r="DM29" s="770"/>
      <c r="DN29" s="770"/>
      <c r="DO29" s="1569"/>
      <c r="DP29" s="1569"/>
      <c r="DQ29" s="1554"/>
      <c r="DR29" s="265"/>
      <c r="DS29" s="272"/>
      <c r="DT29" s="273"/>
      <c r="DU29" s="273"/>
      <c r="DV29" s="274"/>
    </row>
    <row r="30" spans="1:126" ht="18.75" customHeight="1" thickBot="1" x14ac:dyDescent="0.3">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277"/>
      <c r="AX30" s="277"/>
      <c r="AY30" s="277"/>
      <c r="AZ30" s="277"/>
      <c r="BA30" s="277"/>
      <c r="BB30" s="364"/>
      <c r="BC30" s="364"/>
      <c r="BD30" s="364"/>
      <c r="BF30" s="367">
        <v>0.2</v>
      </c>
      <c r="BG30" s="368">
        <v>0.4</v>
      </c>
      <c r="BH30" s="368">
        <v>0.60000000000000009</v>
      </c>
      <c r="BI30" s="368">
        <v>0.8</v>
      </c>
      <c r="BJ30" s="368">
        <v>1</v>
      </c>
    </row>
    <row r="31" spans="1:126" s="275" customFormat="1" ht="81" customHeight="1" x14ac:dyDescent="0.25">
      <c r="B31" s="860">
        <v>3</v>
      </c>
      <c r="C31" s="863" t="s">
        <v>640</v>
      </c>
      <c r="D31" s="863" t="s">
        <v>611</v>
      </c>
      <c r="E31" s="863" t="s">
        <v>591</v>
      </c>
      <c r="F31" s="866" t="s">
        <v>589</v>
      </c>
      <c r="G31" s="869" t="s">
        <v>957</v>
      </c>
      <c r="H31" s="508" t="s">
        <v>958</v>
      </c>
      <c r="I31" s="439" t="s">
        <v>879</v>
      </c>
      <c r="J31" s="872" t="str">
        <f>IF(F31="","",(CONCATENATE("Posibilidad de afectación ",F31," ",G31," ",H31," ",H32," ",H33," ",H34," ",H35)))</f>
        <v xml:space="preserve">Posibilidad de afectación Económica y Reputacional  Por el vencimiento de términos o la prescrición del proceso. Debido a una  posible omision o negligencia  del funcionario  o contratista  que  mediante interpretaciones subjetivas de las normas vigentes,  evite o posterge su aplicación. y,  a la dilación o la no presentación de la acción judicial de  conformidad a los procedimientos y normatividad vigente.   </v>
      </c>
      <c r="K31" s="886" t="s">
        <v>268</v>
      </c>
      <c r="L31" s="1038" t="s">
        <v>844</v>
      </c>
      <c r="M31" s="260"/>
      <c r="N31" s="808" t="s">
        <v>884</v>
      </c>
      <c r="O31" s="811">
        <f>IF(ISERROR(VLOOKUP($N31,[3]Listas!$E$20:$F$24,2,FALSE)),"",(VLOOKUP($N31,[3]Listas!$E$20:$F$24,2,FALSE)))</f>
        <v>0.8</v>
      </c>
      <c r="P31" s="814" t="str">
        <f>IF(ISERROR(VLOOKUP($O31,[3]Listas!$E$3:$F$7,2,FALSE)),"",(VLOOKUP($O31,[3]Listas!$E$3:$F$7,2,FALSE)))</f>
        <v>ALTA
Es viable que el evento ocurra en la mayoria de las circunstancias.</v>
      </c>
      <c r="Q31" s="817" t="s">
        <v>850</v>
      </c>
      <c r="R31" s="820">
        <f>IF(ISERROR(VLOOKUP($Q31,[3]Listas!$E$28:$F$35,2,FALSE)),"",(VLOOKUP($Q31,[3]Listas!$E$28:$F$35,2,FALSE)))</f>
        <v>0.8</v>
      </c>
      <c r="S31" s="823" t="str">
        <f t="shared" ref="S31" si="11">IF(O31="","",(CONCATENATE("R.INHERENTE
",(IF(AND($O31=0.2,$R31=0.2),1,(IF(AND($O31=0.2,$R31=0.4),6,(IF(AND($O31=0.2,$R31=0.6),11,(IF(AND($O31=0.2,$R31=0.8),16,(IF(AND($O31=0.2,$R31=1),21,(IF(AND($O31=0.4,$R31=0.2),2,(IF(AND($O31=0.4,$R31=0.4),7,(IF(AND($O31=0.4,$R31=0.6),12,(IF(AND($O31=0.4,$R31=0.8),17,(IF(AND($O31=0.4,$R31=1),22,(IF(AND($O31=0.6,$R31=0.2),3,(IF(AND($O31=0.6,$R31=0.4),8,(IF(AND($O31=0.6,$R31=0.6),13,(IF(AND($O31=0.6,$R31=0.8),18,(IF(AND($O31=0.6,$R31=1),23,(IF(AND($O31=0.8,$R31=0.2),4,(IF(AND($O31=0.8,$R31=0.4),9,(IF(AND($O31=0.8,$R31=0.6),14,(IF(AND($O31=0.8,$R31=0.8),19,(IF(AND($O31=0.8,$R31=1),24,(IF(AND($O31=1,$R31=0.2),5,(IF(AND($O31=1,$R31=0.4),10,(IF(AND($O31=1,$R31=0.6),15,(IF(AND($O31=1,$R31=0.8),20,(IF(AND($O31=1,$R31=1),25,"")))))))))))))))))))))))))))))))))))))))))))))))))))))</f>
        <v>R.INHERENTE
19</v>
      </c>
      <c r="T31" s="445">
        <f>+VLOOKUP($S31,[3]Listas!$D$112:$E$136,2,FALSE)</f>
        <v>19</v>
      </c>
      <c r="U31" s="530" t="s">
        <v>959</v>
      </c>
      <c r="V31" s="446" t="s">
        <v>731</v>
      </c>
      <c r="W31" s="828" t="s">
        <v>43</v>
      </c>
      <c r="X31" s="889"/>
      <c r="Y31" s="889"/>
      <c r="Z31" s="889">
        <v>15</v>
      </c>
      <c r="AA31" s="889"/>
      <c r="AB31" s="889"/>
      <c r="AC31" s="889"/>
      <c r="AD31" s="889"/>
      <c r="AE31" s="889"/>
      <c r="AF31" s="889">
        <v>15</v>
      </c>
      <c r="AG31" s="889"/>
      <c r="AH31" s="447">
        <f t="shared" ref="AH31:AH35" si="12">X31+Z31+AB31+AD31+AF31</f>
        <v>30</v>
      </c>
      <c r="AI31" s="448">
        <v>0.56000000000000005</v>
      </c>
      <c r="AJ31" s="802">
        <f>R31</f>
        <v>0.8</v>
      </c>
      <c r="AK31" s="915" t="s">
        <v>189</v>
      </c>
      <c r="AL31" s="915"/>
      <c r="AM31" s="916" t="s">
        <v>577</v>
      </c>
      <c r="AN31" s="916"/>
      <c r="AO31" s="915" t="s">
        <v>189</v>
      </c>
      <c r="AP31" s="915"/>
      <c r="AQ31" s="533" t="s">
        <v>960</v>
      </c>
      <c r="AR31" s="449" t="s">
        <v>604</v>
      </c>
      <c r="AS31" s="450" t="s">
        <v>961</v>
      </c>
      <c r="AT31" s="451" t="s">
        <v>962</v>
      </c>
      <c r="AU31" s="452" t="s">
        <v>963</v>
      </c>
      <c r="AV31" s="453">
        <f>+(IF(AND($AW31&gt;0,$AW31&lt;=0.2),0.2,(IF(AND($AW31&gt;0.2,$AW31&lt;=0.4),0.4,(IF(AND($AW31&gt;0.4,$AW31&lt;=0.6),0.6,(IF(AND($AW31&gt;0.6,$AW31&lt;=0.8),0.8,(IF($AW31&gt;0.8,1,""))))))))))</f>
        <v>0.4</v>
      </c>
      <c r="AW31" s="875">
        <f>+MIN(AI31:AI35)</f>
        <v>0.39200000000000002</v>
      </c>
      <c r="AX31" s="878" t="str">
        <f t="shared" ref="AX31" si="13">+(IF($AV31=0.2,"MUY BAJA",(IF($AV31=0.4,"BAJA",(IF($AV31=0.6,"MEDIA",(IF($AV31=0.8,"ALTA",(IF($AV31=1,"MUY ALTA",""))))))))))</f>
        <v>BAJA</v>
      </c>
      <c r="AY31" s="881">
        <f>+MIN(AJ31:AJ35)</f>
        <v>0.8</v>
      </c>
      <c r="AZ31" s="878" t="str">
        <f t="shared" ref="AZ31" si="14">+(IF($BC31=0.2,"MUY BAJA",(IF($BC31=0.4,"BAJA",(IF($BC31=0.6,"MEDIA",(IF($BC31=0.8,"ALTA",(IF($BC31=1,"MUY ALTA",""))))))))))</f>
        <v>ALTA</v>
      </c>
      <c r="BA31" s="920" t="str">
        <f t="shared" ref="BA31" si="15">IF($AV31="","",(CONCATENATE("R.RESIDUAL
",(IF(AND($AV31=0.2,$BC31=0.2),1,(IF(AND($AV31=0.2,$BC31=0.4),6,(IF(AND($AV31=0.2,$BC31=0.6),11,(IF(AND($AV31=0.2,$BC31=0.8),16,(IF(AND($AV31=0.2,$BC31=1),21,(IF(AND($AV31=0.4,$BC31=0.2),2,(IF(AND($AV31=0.4,$BC31=0.4),7,(IF(AND($AV31=0.4,$BC31=0.6),12,(IF(AND($AV31=0.4,$BC31=0.8),17,(IF(AND($AV31=0.4,$BC31=1),22,(IF(AND($AV31=0.6,$BC31=0.2),3,(IF(AND($AV31=0.6,$BC31=0.4),8,(IF(AND($AV31=0.6,$BC31=0.6),13,(IF(AND($AV31=0.6,$BC31=0.8),18,(IF(AND($AV31=0.6,$BC31=1),23,(IF(AND($AV31=0.8,$BC31=0.2),4,(IF(AND($AV31=0.8,$BC31=0.4),9,(IF(AND($AV31=0.8,$BC31=0.6),14,(IF(AND($AV31=0.8,$BC31=0.8),19,(IF(AND($AV31=0.8,$BC31=1),24,(IF(AND($AV31=1,$BC31=0.2),5,(IF(AND($AV31=1,$BC31=0.4),10,(IF(AND($AV31=1,$BC31=0.6),15,(IF(AND($AV31=1,$BC31=0.8),20,(IF(AND($AV31=1,$BC31=1),25,"")))))))))))))))))))))))))))))))))))))))))))))))))))))</f>
        <v>R.RESIDUAL
17</v>
      </c>
      <c r="BB31" s="847" t="s">
        <v>732</v>
      </c>
      <c r="BC31" s="453">
        <f>+(IF(AND($AY31&gt;0,$AY31&lt;=0.2),0.2,(IF(AND($AY31&gt;0.2,$AY31&lt;=0.4),0.4,(IF(AND($AY31&gt;0.4,$AY31&lt;=0.6),0.6,(IF(AND($AY31&gt;0.6,$AY31&lt;=0.8),0.8,(IF($AY31&gt;0.8,1,""))))))))))</f>
        <v>0.8</v>
      </c>
      <c r="BD31" s="373">
        <f>+VLOOKUP($BA31,[3]Listas!$F$112:$G$136,2,FALSE)</f>
        <v>17</v>
      </c>
      <c r="BE31" s="359">
        <v>1</v>
      </c>
      <c r="BF31" s="454" t="str">
        <f>IF(ISERROR(IF(S31="R.INHERENTE
5","R. INHERENTE",(IF(BA31="R.RESIDUAL
5","R. RESIDUAL"," ")))),"",(IF(S31="R.INHERENTE
5","R. INHERENTE",(IF(BA31="R.RESIDUAL
5","R. RESIDUAL"," ")))))</f>
        <v xml:space="preserve"> </v>
      </c>
      <c r="BG31" s="455" t="str">
        <f>IF(ISERROR(IF(S31="R.INHERENTE
10","R. INHERENTE",(IF(BA31="R.RESIDUAL
10","R. RESIDUAL"," ")))),"",(IF(S31="R.INHERENTE
10","R. INHERENTE",(IF(BA31="R.RESIDUAL
10","R. RESIDUAL"," ")))))</f>
        <v xml:space="preserve"> </v>
      </c>
      <c r="BH31" s="456" t="str">
        <f>IF(ISERROR(IF(S31="R.INHERENTE
15","R. INHERENTE",(IF(BA31="R.RESIDUAL
15","R. RESIDUAL"," ")))),"",(IF(S31="R.INHERENTE
15","R. INHERENTE",(IF(BA31="R.RESIDUAL
15","R. RESIDUAL"," ")))))</f>
        <v xml:space="preserve"> </v>
      </c>
      <c r="BI31" s="456" t="str">
        <f>IF(ISERROR(IF(S31="R.INHERENTE
20","R. INHERENTE",(IF(BA31="R.RESIDUAL
20","R. RESIDUAL"," ")))),"",(IF(S31="R.INHERENTE
20","R. INHERENTE",(IF(BA31="R.RESIDUAL
20","R. RESIDUAL"," ")))))</f>
        <v xml:space="preserve"> </v>
      </c>
      <c r="BJ31" s="457" t="str">
        <f>IF(ISERROR(IF(S31="R.INHERENTE
25","R. INHERENTE",(IF(BA31="R.RESIDUAL
25","R. RESIDUAL"," ")))),"",(IF(S31="R.INHERENTE
25","R. INHERENTE",(IF(BA31="R.RESIDUAL
25","R. RESIDUAL"," ")))))</f>
        <v xml:space="preserve"> </v>
      </c>
      <c r="BK31" s="263"/>
      <c r="BL31" s="936" t="s">
        <v>964</v>
      </c>
      <c r="BM31" s="939" t="s">
        <v>965</v>
      </c>
      <c r="BN31" s="942">
        <v>44682</v>
      </c>
      <c r="BO31" s="942">
        <v>44713</v>
      </c>
      <c r="BP31" s="912" t="s">
        <v>604</v>
      </c>
      <c r="BQ31" s="943" t="s">
        <v>676</v>
      </c>
      <c r="BR31" s="355"/>
      <c r="BS31" s="929" t="s">
        <v>966</v>
      </c>
      <c r="BT31" s="778" t="s">
        <v>967</v>
      </c>
      <c r="BU31" s="857" t="s">
        <v>968</v>
      </c>
      <c r="BV31" s="261"/>
      <c r="BW31" s="1547">
        <v>44653</v>
      </c>
      <c r="BX31" s="1548">
        <v>44788</v>
      </c>
      <c r="BY31" s="771"/>
      <c r="BZ31" s="771"/>
      <c r="CA31" s="768" t="s">
        <v>1066</v>
      </c>
      <c r="CB31" s="768" t="s">
        <v>1066</v>
      </c>
      <c r="CC31" s="771"/>
      <c r="CD31" s="771"/>
      <c r="CE31" s="768" t="s">
        <v>1066</v>
      </c>
      <c r="CF31" s="768" t="s">
        <v>1066</v>
      </c>
      <c r="CG31" s="771"/>
      <c r="CH31" s="771"/>
      <c r="CI31" s="768" t="s">
        <v>1067</v>
      </c>
      <c r="CJ31" s="768" t="s">
        <v>1067</v>
      </c>
      <c r="CK31" s="771"/>
      <c r="CL31" s="771"/>
      <c r="CM31" s="768" t="s">
        <v>1066</v>
      </c>
      <c r="CN31" s="768" t="s">
        <v>1066</v>
      </c>
      <c r="CO31" s="771"/>
      <c r="CP31" s="771"/>
      <c r="CQ31" s="1549" t="s">
        <v>1068</v>
      </c>
      <c r="CR31" s="276"/>
      <c r="CS31" s="1561">
        <v>44661</v>
      </c>
      <c r="CT31" s="1562">
        <v>44788</v>
      </c>
      <c r="CU31" s="1563"/>
      <c r="CV31" s="1564"/>
      <c r="CW31" s="1564"/>
      <c r="CX31" s="1564"/>
      <c r="CY31" s="1564"/>
      <c r="CZ31" s="1564"/>
      <c r="DA31" s="768" t="s">
        <v>1066</v>
      </c>
      <c r="DB31" s="768" t="s">
        <v>1066</v>
      </c>
      <c r="DC31" s="1564"/>
      <c r="DD31" s="1564"/>
      <c r="DE31" s="768" t="s">
        <v>1066</v>
      </c>
      <c r="DF31" s="768" t="s">
        <v>1066</v>
      </c>
      <c r="DG31" s="1564"/>
      <c r="DH31" s="1564"/>
      <c r="DI31" s="768" t="s">
        <v>1067</v>
      </c>
      <c r="DJ31" s="768" t="s">
        <v>1067</v>
      </c>
      <c r="DK31" s="1564"/>
      <c r="DL31" s="1564"/>
      <c r="DM31" s="768" t="s">
        <v>1066</v>
      </c>
      <c r="DN31" s="768" t="s">
        <v>1066</v>
      </c>
      <c r="DO31" s="1564"/>
      <c r="DP31" s="1564"/>
      <c r="DQ31" s="1549" t="s">
        <v>1068</v>
      </c>
      <c r="DR31" s="265"/>
      <c r="DS31" s="266"/>
      <c r="DT31" s="267"/>
      <c r="DU31" s="267"/>
      <c r="DV31" s="268"/>
    </row>
    <row r="32" spans="1:126" s="275" customFormat="1" ht="81" customHeight="1" x14ac:dyDescent="0.25">
      <c r="B32" s="861"/>
      <c r="C32" s="864"/>
      <c r="D32" s="864"/>
      <c r="E32" s="864"/>
      <c r="F32" s="867"/>
      <c r="G32" s="870"/>
      <c r="H32" s="503" t="s">
        <v>969</v>
      </c>
      <c r="I32" s="441" t="s">
        <v>879</v>
      </c>
      <c r="J32" s="873"/>
      <c r="K32" s="887"/>
      <c r="L32" s="1039"/>
      <c r="M32" s="260"/>
      <c r="N32" s="809"/>
      <c r="O32" s="812"/>
      <c r="P32" s="815"/>
      <c r="Q32" s="818"/>
      <c r="R32" s="821"/>
      <c r="S32" s="824"/>
      <c r="T32" s="445"/>
      <c r="U32" s="531" t="s">
        <v>970</v>
      </c>
      <c r="V32" s="465" t="s">
        <v>731</v>
      </c>
      <c r="W32" s="829"/>
      <c r="X32" s="827"/>
      <c r="Y32" s="827"/>
      <c r="Z32" s="827">
        <v>15</v>
      </c>
      <c r="AA32" s="827"/>
      <c r="AB32" s="827"/>
      <c r="AC32" s="827"/>
      <c r="AD32" s="827"/>
      <c r="AE32" s="827"/>
      <c r="AF32" s="827">
        <v>15</v>
      </c>
      <c r="AG32" s="827"/>
      <c r="AH32" s="466">
        <f t="shared" si="12"/>
        <v>30</v>
      </c>
      <c r="AI32" s="479">
        <v>0.39200000000000002</v>
      </c>
      <c r="AJ32" s="803"/>
      <c r="AK32" s="884" t="s">
        <v>189</v>
      </c>
      <c r="AL32" s="884"/>
      <c r="AM32" s="885" t="s">
        <v>577</v>
      </c>
      <c r="AN32" s="885"/>
      <c r="AO32" s="884" t="s">
        <v>189</v>
      </c>
      <c r="AP32" s="884"/>
      <c r="AQ32" s="534" t="s">
        <v>971</v>
      </c>
      <c r="AR32" s="435" t="s">
        <v>604</v>
      </c>
      <c r="AS32" s="501" t="s">
        <v>972</v>
      </c>
      <c r="AT32" s="469" t="s">
        <v>962</v>
      </c>
      <c r="AU32" s="502" t="s">
        <v>963</v>
      </c>
      <c r="AV32" s="373"/>
      <c r="AW32" s="876"/>
      <c r="AX32" s="879"/>
      <c r="AY32" s="882"/>
      <c r="AZ32" s="879"/>
      <c r="BA32" s="921"/>
      <c r="BB32" s="848"/>
      <c r="BC32" s="277"/>
      <c r="BD32" s="470"/>
      <c r="BE32" s="359">
        <v>0.8</v>
      </c>
      <c r="BF32" s="471" t="str">
        <f>IF(ISERROR(IF(S31="R.INHERENTE
4","R. INHERENTE",(IF(BA31="R.RESIDUAL
4","R. RESIDUAL"," ")))),"",(IF(S31="R.INHERENTE
4","R. INHERENTE",(IF(BA31="R.RESIDUAL
4","R. RESIDUAL"," ")))))</f>
        <v xml:space="preserve"> </v>
      </c>
      <c r="BG32" s="472" t="str">
        <f>IF(ISERROR(IF(S31="R.INHERENTE
9","R. INHERENTE",(IF(BA31="R.RESIDUAL
9","R. RESIDUAL"," ")))),"",(IF(S31="R.INHERENTE
9","R. INHERENTE",(IF(BA31="R.RESIDUAL
9","R. RESIDUAL"," ")))))</f>
        <v xml:space="preserve"> </v>
      </c>
      <c r="BH32" s="473" t="str">
        <f>IF(ISERROR(IF(S31="R.INHERENTE
14","R. INHERENTE",(IF(BA31="R.RESIDUAL
14","R. RESIDUAL"," ")))),"",(IF(S31="R.INHERENTE
14","R. INHERENTE",(IF(BA31="R.RESIDUAL
14","R. RESIDUAL"," ")))))</f>
        <v xml:space="preserve"> </v>
      </c>
      <c r="BI32" s="474" t="str">
        <f>IF(ISERROR(IF(S31="R.INHERENTE
19","R. INHERENTE",(IF(BA31="R.RESIDUAL
19","R. RESIDUAL"," ")))),"",(IF(S31="R.INHERENTE
19","R. INHERENTE",(IF(BA31="R.RESIDUAL
19","R. RESIDUAL"," ")))))</f>
        <v>R. INHERENTE</v>
      </c>
      <c r="BJ32" s="475" t="str">
        <f>IF(ISERROR(IF(S31="R.INHERENTE
24","R. INHERENTE",(IF(BA31="R.RESIDUAL
24","R. RESIDUAL"," ")))),"",(IF(S31="R.INHERENTE
24","R. INHERENTE",(IF(BA31="R.RESIDUAL
24","R. RESIDUAL"," ")))))</f>
        <v xml:space="preserve"> </v>
      </c>
      <c r="BK32" s="263"/>
      <c r="BL32" s="937"/>
      <c r="BM32" s="940"/>
      <c r="BN32" s="913"/>
      <c r="BO32" s="913"/>
      <c r="BP32" s="913"/>
      <c r="BQ32" s="944"/>
      <c r="BR32" s="355"/>
      <c r="BS32" s="930"/>
      <c r="BT32" s="779"/>
      <c r="BU32" s="946"/>
      <c r="BV32" s="261"/>
      <c r="BW32" s="1550"/>
      <c r="BX32" s="1544"/>
      <c r="BY32" s="772"/>
      <c r="BZ32" s="772"/>
      <c r="CA32" s="769"/>
      <c r="CB32" s="769"/>
      <c r="CC32" s="772"/>
      <c r="CD32" s="772"/>
      <c r="CE32" s="769"/>
      <c r="CF32" s="769"/>
      <c r="CG32" s="772"/>
      <c r="CH32" s="772"/>
      <c r="CI32" s="769"/>
      <c r="CJ32" s="769"/>
      <c r="CK32" s="772"/>
      <c r="CL32" s="772"/>
      <c r="CM32" s="769"/>
      <c r="CN32" s="769"/>
      <c r="CO32" s="772"/>
      <c r="CP32" s="772"/>
      <c r="CQ32" s="1551"/>
      <c r="CR32" s="276"/>
      <c r="CS32" s="1565"/>
      <c r="CT32" s="1557"/>
      <c r="CU32" s="1555"/>
      <c r="CV32" s="774"/>
      <c r="CW32" s="774"/>
      <c r="CX32" s="774"/>
      <c r="CY32" s="774"/>
      <c r="CZ32" s="774"/>
      <c r="DA32" s="769"/>
      <c r="DB32" s="769"/>
      <c r="DC32" s="774"/>
      <c r="DD32" s="774"/>
      <c r="DE32" s="769"/>
      <c r="DF32" s="769"/>
      <c r="DG32" s="774"/>
      <c r="DH32" s="774"/>
      <c r="DI32" s="769"/>
      <c r="DJ32" s="769"/>
      <c r="DK32" s="774"/>
      <c r="DL32" s="774"/>
      <c r="DM32" s="769"/>
      <c r="DN32" s="769"/>
      <c r="DO32" s="774"/>
      <c r="DP32" s="774"/>
      <c r="DQ32" s="1551"/>
      <c r="DR32" s="265"/>
      <c r="DS32" s="269"/>
      <c r="DT32" s="270"/>
      <c r="DU32" s="270"/>
      <c r="DV32" s="271"/>
    </row>
    <row r="33" spans="1:126" s="275" customFormat="1" ht="81" customHeight="1" x14ac:dyDescent="0.25">
      <c r="B33" s="861"/>
      <c r="C33" s="864"/>
      <c r="D33" s="864"/>
      <c r="E33" s="864"/>
      <c r="F33" s="867"/>
      <c r="G33" s="870"/>
      <c r="H33" s="440"/>
      <c r="I33" s="441"/>
      <c r="J33" s="873"/>
      <c r="K33" s="887"/>
      <c r="L33" s="1039"/>
      <c r="M33" s="260"/>
      <c r="N33" s="809"/>
      <c r="O33" s="812"/>
      <c r="P33" s="815"/>
      <c r="Q33" s="818"/>
      <c r="R33" s="821"/>
      <c r="S33" s="824"/>
      <c r="T33" s="445"/>
      <c r="U33" s="531"/>
      <c r="V33" s="465"/>
      <c r="W33" s="829"/>
      <c r="X33" s="827"/>
      <c r="Y33" s="827"/>
      <c r="Z33" s="827"/>
      <c r="AA33" s="827"/>
      <c r="AB33" s="827"/>
      <c r="AC33" s="827"/>
      <c r="AD33" s="827"/>
      <c r="AE33" s="827"/>
      <c r="AF33" s="827"/>
      <c r="AG33" s="827"/>
      <c r="AH33" s="466">
        <f t="shared" si="12"/>
        <v>0</v>
      </c>
      <c r="AI33" s="479"/>
      <c r="AJ33" s="803"/>
      <c r="AK33" s="884"/>
      <c r="AL33" s="884"/>
      <c r="AM33" s="885"/>
      <c r="AN33" s="885"/>
      <c r="AO33" s="884"/>
      <c r="AP33" s="884"/>
      <c r="AQ33" s="534"/>
      <c r="AR33" s="435"/>
      <c r="AS33" s="468"/>
      <c r="AT33" s="480"/>
      <c r="AU33" s="481"/>
      <c r="AV33" s="373"/>
      <c r="AW33" s="876"/>
      <c r="AX33" s="879"/>
      <c r="AY33" s="882"/>
      <c r="AZ33" s="879"/>
      <c r="BA33" s="921"/>
      <c r="BB33" s="848"/>
      <c r="BC33" s="277"/>
      <c r="BD33" s="470"/>
      <c r="BE33" s="359">
        <v>0.60000000000000009</v>
      </c>
      <c r="BF33" s="471" t="str">
        <f>IF(ISERROR(IF(S31="R.INHERENTE
3","R. INHERENTE",(IF(BA31="R.RESIDUAL
3","R. RESIDUAL"," ")))),"",(IF(S31="R.INHERENTE
3","R. INHERENTE",(IF(BA31="R.RESIDUAL
3","R. RESIDUAL"," ")))))</f>
        <v xml:space="preserve"> </v>
      </c>
      <c r="BG33" s="472" t="str">
        <f>IF(ISERROR(IF(S31="R.INHERENTE
8","R. INHERENTE",(IF(BA31="R.RESIDUAL
8","R. RESIDUAL"," ")))),"",(IF(S31="R.INHERENTE
8","R. INHERENTE",(IF(BA31="R.RESIDUAL
8","R. RESIDUAL"," ")))))</f>
        <v xml:space="preserve"> </v>
      </c>
      <c r="BH33" s="473" t="str">
        <f>IF(ISERROR(IF(S31="R.INHERENTE
13","R. INHERENTE",(IF(BA31="R.RESIDUAL
13","R. RESIDUAL"," ")))),"",(IF(S31="R.INHERENTE
13","R. INHERENTE",(IF(BA31="R.RESIDUAL
13","R. RESIDUAL"," ")))))</f>
        <v xml:space="preserve"> </v>
      </c>
      <c r="BI33" s="474" t="str">
        <f>IF(ISERROR(IF(S31="R.INHERENTE
18","R. INHERENTE",(IF(BA31="R.RESIDUAL
18","R. RESIDUAL"," ")))),"",(IF(S31="R.INHERENTE
18","R. INHERENTE",(IF(BA31="R.RESIDUAL
18","R. RESIDUAL"," ")))))</f>
        <v xml:space="preserve"> </v>
      </c>
      <c r="BJ33" s="475" t="str">
        <f>IF(ISERROR(IF(S31="R.INHERENTE
23","R. INHERENTE",(IF(BA31="R.RESIDUAL
23","R. RESIDUAL"," ")))),"",(IF(S31="R.INHERENTE
23","R. INHERENTE",(IF(BA31="R.RESIDUAL
23","R. RESIDUAL"," ")))))</f>
        <v xml:space="preserve"> </v>
      </c>
      <c r="BK33" s="263"/>
      <c r="BL33" s="937"/>
      <c r="BM33" s="940"/>
      <c r="BN33" s="913"/>
      <c r="BO33" s="913"/>
      <c r="BP33" s="913"/>
      <c r="BQ33" s="944"/>
      <c r="BR33" s="355"/>
      <c r="BS33" s="930"/>
      <c r="BT33" s="779"/>
      <c r="BU33" s="946"/>
      <c r="BV33" s="261"/>
      <c r="BW33" s="1550"/>
      <c r="BX33" s="1544"/>
      <c r="BY33" s="772"/>
      <c r="BZ33" s="772"/>
      <c r="CA33" s="769"/>
      <c r="CB33" s="769"/>
      <c r="CC33" s="772"/>
      <c r="CD33" s="772"/>
      <c r="CE33" s="769"/>
      <c r="CF33" s="769"/>
      <c r="CG33" s="772"/>
      <c r="CH33" s="772"/>
      <c r="CI33" s="769"/>
      <c r="CJ33" s="769"/>
      <c r="CK33" s="772"/>
      <c r="CL33" s="772"/>
      <c r="CM33" s="769"/>
      <c r="CN33" s="769"/>
      <c r="CO33" s="772"/>
      <c r="CP33" s="772"/>
      <c r="CQ33" s="1551"/>
      <c r="CR33" s="276"/>
      <c r="CS33" s="1565"/>
      <c r="CT33" s="1557"/>
      <c r="CU33" s="1555"/>
      <c r="CV33" s="774"/>
      <c r="CW33" s="774"/>
      <c r="CX33" s="774"/>
      <c r="CY33" s="774"/>
      <c r="CZ33" s="774"/>
      <c r="DA33" s="769"/>
      <c r="DB33" s="769"/>
      <c r="DC33" s="774"/>
      <c r="DD33" s="774"/>
      <c r="DE33" s="769"/>
      <c r="DF33" s="769"/>
      <c r="DG33" s="774"/>
      <c r="DH33" s="774"/>
      <c r="DI33" s="769"/>
      <c r="DJ33" s="769"/>
      <c r="DK33" s="774"/>
      <c r="DL33" s="774"/>
      <c r="DM33" s="769"/>
      <c r="DN33" s="769"/>
      <c r="DO33" s="774"/>
      <c r="DP33" s="774"/>
      <c r="DQ33" s="1551"/>
      <c r="DR33" s="265"/>
      <c r="DS33" s="269"/>
      <c r="DT33" s="270"/>
      <c r="DU33" s="270"/>
      <c r="DV33" s="271"/>
    </row>
    <row r="34" spans="1:126" s="275" customFormat="1" ht="81" customHeight="1" x14ac:dyDescent="0.25">
      <c r="B34" s="861"/>
      <c r="C34" s="864"/>
      <c r="D34" s="864"/>
      <c r="E34" s="864"/>
      <c r="F34" s="867"/>
      <c r="G34" s="870"/>
      <c r="H34" s="422"/>
      <c r="I34" s="441"/>
      <c r="J34" s="873"/>
      <c r="K34" s="887"/>
      <c r="L34" s="1039"/>
      <c r="M34" s="260"/>
      <c r="N34" s="809"/>
      <c r="O34" s="812"/>
      <c r="P34" s="815"/>
      <c r="Q34" s="818"/>
      <c r="R34" s="821"/>
      <c r="S34" s="824"/>
      <c r="T34" s="445"/>
      <c r="U34" s="531"/>
      <c r="V34" s="465"/>
      <c r="W34" s="829"/>
      <c r="X34" s="827"/>
      <c r="Y34" s="827"/>
      <c r="Z34" s="827"/>
      <c r="AA34" s="827"/>
      <c r="AB34" s="827"/>
      <c r="AC34" s="827"/>
      <c r="AD34" s="827"/>
      <c r="AE34" s="827"/>
      <c r="AF34" s="827"/>
      <c r="AG34" s="827"/>
      <c r="AH34" s="466">
        <f t="shared" si="12"/>
        <v>0</v>
      </c>
      <c r="AI34" s="479"/>
      <c r="AJ34" s="803"/>
      <c r="AK34" s="884"/>
      <c r="AL34" s="884"/>
      <c r="AM34" s="885"/>
      <c r="AN34" s="885"/>
      <c r="AO34" s="884"/>
      <c r="AP34" s="884"/>
      <c r="AQ34" s="534"/>
      <c r="AR34" s="435"/>
      <c r="AS34" s="468"/>
      <c r="AT34" s="480"/>
      <c r="AU34" s="481"/>
      <c r="AV34" s="373"/>
      <c r="AW34" s="876"/>
      <c r="AX34" s="879"/>
      <c r="AY34" s="882"/>
      <c r="AZ34" s="879"/>
      <c r="BA34" s="921"/>
      <c r="BB34" s="848"/>
      <c r="BC34" s="277"/>
      <c r="BD34" s="470"/>
      <c r="BE34" s="359">
        <v>0.4</v>
      </c>
      <c r="BF34" s="471" t="str">
        <f>IF(ISERROR(IF(S31="R.INHERENTE
2","R. INHERENTE",(IF(BA31="R.RESIDUAL
2","R. RESIDUAL"," ")))),"",(IF(S31="R.INHERENTE
2","R. INHERENTE",(IF(BA31="R.RESIDUAL
2","R. RESIDUAL"," ")))))</f>
        <v xml:space="preserve"> </v>
      </c>
      <c r="BG34" s="472" t="str">
        <f>IF(ISERROR(IF(S31="R.INHERENTE
7","R. INHERENTE",(IF(BA31="R.RESIDUAL
7","R. RESIDUAL"," ")))),"",(IF(S31="R.INHERENTE
7","R. INHERENTE",(IF(BA31="R.RESIDUAL
7","R. RESIDUAL"," ")))))</f>
        <v xml:space="preserve"> </v>
      </c>
      <c r="BH34" s="482" t="str">
        <f>IF(ISERROR(IF(S31="R.INHERENTE
12","R. INHERENTE",(IF(BA31="R.RESIDUAL
12","R. RESIDUAL"," ")))),"",(IF(S31="R.INHERENTE
12","R. INHERENTE",(IF(BA31="R.RESIDUAL
12","R. RESIDUAL"," ")))))</f>
        <v xml:space="preserve"> </v>
      </c>
      <c r="BI34" s="473" t="str">
        <f>IF(ISERROR(IF(S31="R.INHERENTE
17","R. INHERENTE",(IF(BA31="R.RESIDUAL
17","R. RESIDUAL"," ")))),"",(IF(S31="R.INHERENTE
17","R. INHERENTE",(IF(BA31="R.RESIDUAL
17","R. RESIDUAL"," ")))))</f>
        <v>R. RESIDUAL</v>
      </c>
      <c r="BJ34" s="475" t="str">
        <f>IF(ISERROR(IF(S31="R.INHERENTE
22","R. INHERENTE",(IF(BA31="R.RESIDUAL
22","R. RESIDUAL"," ")))),"",(IF(S31="R.INHERENTE
22","R. INHERENTE",(IF(BA31="R.RESIDUAL
22","R. RESIDUAL"," ")))))</f>
        <v xml:space="preserve"> </v>
      </c>
      <c r="BK34" s="263"/>
      <c r="BL34" s="937"/>
      <c r="BM34" s="940"/>
      <c r="BN34" s="913"/>
      <c r="BO34" s="913"/>
      <c r="BP34" s="913"/>
      <c r="BQ34" s="944"/>
      <c r="BR34" s="355"/>
      <c r="BS34" s="930"/>
      <c r="BT34" s="779"/>
      <c r="BU34" s="946"/>
      <c r="BV34" s="261"/>
      <c r="BW34" s="1550"/>
      <c r="BX34" s="1544"/>
      <c r="BY34" s="772"/>
      <c r="BZ34" s="772"/>
      <c r="CA34" s="769"/>
      <c r="CB34" s="769"/>
      <c r="CC34" s="772"/>
      <c r="CD34" s="772"/>
      <c r="CE34" s="769"/>
      <c r="CF34" s="769"/>
      <c r="CG34" s="772"/>
      <c r="CH34" s="772"/>
      <c r="CI34" s="769"/>
      <c r="CJ34" s="769"/>
      <c r="CK34" s="772"/>
      <c r="CL34" s="772"/>
      <c r="CM34" s="769"/>
      <c r="CN34" s="769"/>
      <c r="CO34" s="772"/>
      <c r="CP34" s="772"/>
      <c r="CQ34" s="1551"/>
      <c r="CR34" s="276"/>
      <c r="CS34" s="1565"/>
      <c r="CT34" s="1557"/>
      <c r="CU34" s="1555"/>
      <c r="CV34" s="774"/>
      <c r="CW34" s="774"/>
      <c r="CX34" s="774"/>
      <c r="CY34" s="774"/>
      <c r="CZ34" s="774"/>
      <c r="DA34" s="769"/>
      <c r="DB34" s="769"/>
      <c r="DC34" s="774"/>
      <c r="DD34" s="774"/>
      <c r="DE34" s="769"/>
      <c r="DF34" s="769"/>
      <c r="DG34" s="774"/>
      <c r="DH34" s="774"/>
      <c r="DI34" s="769"/>
      <c r="DJ34" s="769"/>
      <c r="DK34" s="774"/>
      <c r="DL34" s="774"/>
      <c r="DM34" s="769"/>
      <c r="DN34" s="769"/>
      <c r="DO34" s="774"/>
      <c r="DP34" s="774"/>
      <c r="DQ34" s="1551"/>
      <c r="DR34" s="265"/>
      <c r="DS34" s="269"/>
      <c r="DT34" s="270"/>
      <c r="DU34" s="270"/>
      <c r="DV34" s="271"/>
    </row>
    <row r="35" spans="1:126" s="275" customFormat="1" ht="81" customHeight="1" thickBot="1" x14ac:dyDescent="0.3">
      <c r="B35" s="862"/>
      <c r="C35" s="865"/>
      <c r="D35" s="865"/>
      <c r="E35" s="865"/>
      <c r="F35" s="868"/>
      <c r="G35" s="871"/>
      <c r="H35" s="423"/>
      <c r="I35" s="442"/>
      <c r="J35" s="874"/>
      <c r="K35" s="888"/>
      <c r="L35" s="1040"/>
      <c r="M35" s="260"/>
      <c r="N35" s="810"/>
      <c r="O35" s="813"/>
      <c r="P35" s="816"/>
      <c r="Q35" s="819"/>
      <c r="R35" s="822"/>
      <c r="S35" s="825"/>
      <c r="T35" s="445"/>
      <c r="U35" s="532"/>
      <c r="V35" s="483"/>
      <c r="W35" s="830"/>
      <c r="X35" s="826"/>
      <c r="Y35" s="826"/>
      <c r="Z35" s="826"/>
      <c r="AA35" s="826"/>
      <c r="AB35" s="826"/>
      <c r="AC35" s="826"/>
      <c r="AD35" s="826"/>
      <c r="AE35" s="826"/>
      <c r="AF35" s="826"/>
      <c r="AG35" s="826"/>
      <c r="AH35" s="484">
        <f t="shared" si="12"/>
        <v>0</v>
      </c>
      <c r="AI35" s="485"/>
      <c r="AJ35" s="804"/>
      <c r="AK35" s="837"/>
      <c r="AL35" s="837"/>
      <c r="AM35" s="911"/>
      <c r="AN35" s="911"/>
      <c r="AO35" s="837"/>
      <c r="AP35" s="837"/>
      <c r="AQ35" s="535"/>
      <c r="AR35" s="486"/>
      <c r="AS35" s="487"/>
      <c r="AT35" s="488"/>
      <c r="AU35" s="489"/>
      <c r="AV35" s="373"/>
      <c r="AW35" s="877"/>
      <c r="AX35" s="880"/>
      <c r="AY35" s="883"/>
      <c r="AZ35" s="880"/>
      <c r="BA35" s="922"/>
      <c r="BB35" s="849"/>
      <c r="BC35" s="277"/>
      <c r="BD35" s="470"/>
      <c r="BE35" s="360">
        <v>0.2</v>
      </c>
      <c r="BF35" s="490" t="str">
        <f>IF(ISERROR(IF(S31="R.INHERENTE
1","R. INHERENTE",(IF(BA31="R.RESIDUAL
1","R. RESIDUAL"," ")))),"",(IF(S31="R.INHERENTE
1","R. INHERENTE",(IF(BA31="R.RESIDUAL
1","R. RESIDUAL"," ")))))</f>
        <v xml:space="preserve"> </v>
      </c>
      <c r="BG35" s="491" t="str">
        <f>IF(ISERROR(IF(S31="R.INHERENTE
6","R. INHERENTE",(IF(BA31="R.RESIDUAL
6","R. RESIDUAL"," ")))),"",(IF(S31="R.INHERENTE
6","R. INHERENTE",(IF(BA31="R.RESIDUAL
6","R. RESIDUAL"," ")))))</f>
        <v xml:space="preserve"> </v>
      </c>
      <c r="BH35" s="492" t="str">
        <f>IF(ISERROR(IF(S31="R.INHERENTE
11","R. INHERENTE",(IF(BA31="R.RESIDUAL
11","R. RESIDUAL"," ")))),"",(IF(S31="R.INHERENTE
11","R. INHERENTE",(IF(BA31="R.RESIDUAL
11","R. RESIDUAL"," ")))))</f>
        <v xml:space="preserve"> </v>
      </c>
      <c r="BI35" s="493" t="str">
        <f>IF(ISERROR(IF(S31="R.INHERENTE
16","R. INHERENTE",(IF(BA31="R.RESIDUAL
16","R. RESIDUAL"," ")))),"",(IF(S31="R.INHERENTE
16","R. INHERENTE",(IF(BA31="R.RESIDUAL
16","R. RESIDUAL"," ")))))</f>
        <v xml:space="preserve"> </v>
      </c>
      <c r="BJ35" s="494" t="str">
        <f>IF(ISERROR(IF(S31="R.INHERENTE
21","R. INHERENTE",(IF(BA31="R.RESIDUAL
21","R. RESIDUAL"," ")))),"",(IF(S31="R.INHERENTE
21","R. INHERENTE",(IF(BA31="R.RESIDUAL
21","R. RESIDUAL"," ")))))</f>
        <v xml:space="preserve"> </v>
      </c>
      <c r="BK35" s="263"/>
      <c r="BL35" s="938"/>
      <c r="BM35" s="941"/>
      <c r="BN35" s="914"/>
      <c r="BO35" s="914"/>
      <c r="BP35" s="914"/>
      <c r="BQ35" s="945"/>
      <c r="BR35" s="384"/>
      <c r="BS35" s="931"/>
      <c r="BT35" s="780"/>
      <c r="BU35" s="947"/>
      <c r="BV35" s="261"/>
      <c r="BW35" s="1552"/>
      <c r="BX35" s="1553"/>
      <c r="BY35" s="773"/>
      <c r="BZ35" s="773"/>
      <c r="CA35" s="770"/>
      <c r="CB35" s="770"/>
      <c r="CC35" s="773"/>
      <c r="CD35" s="773"/>
      <c r="CE35" s="770"/>
      <c r="CF35" s="770"/>
      <c r="CG35" s="773"/>
      <c r="CH35" s="773"/>
      <c r="CI35" s="770"/>
      <c r="CJ35" s="770"/>
      <c r="CK35" s="773"/>
      <c r="CL35" s="773"/>
      <c r="CM35" s="770"/>
      <c r="CN35" s="770"/>
      <c r="CO35" s="773"/>
      <c r="CP35" s="773"/>
      <c r="CQ35" s="1554"/>
      <c r="CR35" s="276"/>
      <c r="CS35" s="1566"/>
      <c r="CT35" s="1567"/>
      <c r="CU35" s="1568"/>
      <c r="CV35" s="1569"/>
      <c r="CW35" s="1569"/>
      <c r="CX35" s="1569"/>
      <c r="CY35" s="1569"/>
      <c r="CZ35" s="1569"/>
      <c r="DA35" s="770"/>
      <c r="DB35" s="770"/>
      <c r="DC35" s="1569"/>
      <c r="DD35" s="1569"/>
      <c r="DE35" s="770"/>
      <c r="DF35" s="770"/>
      <c r="DG35" s="1569"/>
      <c r="DH35" s="1569"/>
      <c r="DI35" s="770"/>
      <c r="DJ35" s="770"/>
      <c r="DK35" s="1569"/>
      <c r="DL35" s="1569"/>
      <c r="DM35" s="770"/>
      <c r="DN35" s="770"/>
      <c r="DO35" s="1569"/>
      <c r="DP35" s="1569"/>
      <c r="DQ35" s="1554"/>
      <c r="DR35" s="265"/>
      <c r="DS35" s="272"/>
      <c r="DT35" s="273"/>
      <c r="DU35" s="273"/>
      <c r="DV35" s="274"/>
    </row>
    <row r="36" spans="1:126" ht="19.5" customHeight="1" thickBot="1" x14ac:dyDescent="0.3">
      <c r="N36" s="364"/>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c r="AN36" s="364"/>
      <c r="AO36" s="364"/>
      <c r="AP36" s="364"/>
      <c r="AQ36" s="364"/>
      <c r="AR36" s="364"/>
      <c r="AS36" s="364"/>
      <c r="AT36" s="364"/>
      <c r="AU36" s="364"/>
      <c r="AV36" s="364"/>
      <c r="AW36" s="277"/>
      <c r="AX36" s="277"/>
      <c r="AY36" s="277"/>
      <c r="AZ36" s="277"/>
      <c r="BA36" s="277"/>
      <c r="BB36" s="364"/>
      <c r="BC36" s="364"/>
      <c r="BD36" s="364"/>
      <c r="BF36" s="367">
        <v>0.2</v>
      </c>
      <c r="BG36" s="368">
        <v>0.4</v>
      </c>
      <c r="BH36" s="368">
        <v>0.60000000000000009</v>
      </c>
      <c r="BI36" s="368">
        <v>0.8</v>
      </c>
      <c r="BJ36" s="368">
        <v>1</v>
      </c>
    </row>
    <row r="37" spans="1:126" ht="80.25" customHeight="1" x14ac:dyDescent="0.25">
      <c r="A37" s="275"/>
      <c r="B37" s="860">
        <v>4</v>
      </c>
      <c r="C37" s="863" t="s">
        <v>640</v>
      </c>
      <c r="D37" s="863" t="s">
        <v>611</v>
      </c>
      <c r="E37" s="863" t="s">
        <v>591</v>
      </c>
      <c r="F37" s="866" t="s">
        <v>589</v>
      </c>
      <c r="G37" s="869" t="s">
        <v>973</v>
      </c>
      <c r="H37" s="508" t="s">
        <v>974</v>
      </c>
      <c r="I37" s="439" t="s">
        <v>879</v>
      </c>
      <c r="J37" s="872" t="str">
        <f>IF(F37="","",(CONCATENATE("Posibilidad de afectación ",F37," ",G37," ",H37," ",H38," ",H39," ",H40," ",H41)))</f>
        <v xml:space="preserve">Posibilidad de afectación Económica y Reputacional  por alteración o falsedad en documento público debido a que en cumplimiento de sus actividades, funciones o poder otorgado,  allegue como prueba, algún documental que contenga una falsedad, oculte total o parcialmente la verdad, y la ausencia de integridad y ética de los colaboradores del proceso   </v>
      </c>
      <c r="K37" s="886" t="s">
        <v>268</v>
      </c>
      <c r="L37" s="1038" t="s">
        <v>844</v>
      </c>
      <c r="M37" s="260"/>
      <c r="N37" s="808" t="s">
        <v>885</v>
      </c>
      <c r="O37" s="811">
        <f>IF(ISERROR(VLOOKUP($N37,[3]Listas!$E$20:$F$24,2,FALSE)),"",(VLOOKUP($N37,[3]Listas!$E$20:$F$24,2,FALSE)))</f>
        <v>1</v>
      </c>
      <c r="P37" s="814" t="str">
        <f>IF(ISERROR(VLOOKUP($O37,[3]Listas!$E$3:$F$7,2,FALSE)),"",(VLOOKUP($O37,[3]Listas!$E$3:$F$7,2,FALSE)))</f>
        <v>MUY ALTA 
Se espera que el evento ocurra en la mayoría de las circunstancias.</v>
      </c>
      <c r="Q37" s="817" t="s">
        <v>851</v>
      </c>
      <c r="R37" s="820">
        <f>IF(ISERROR(VLOOKUP($Q37,[3]Listas!$E$28:$F$35,2,FALSE)),"",(VLOOKUP($Q37,[3]Listas!$E$28:$F$35,2,FALSE)))</f>
        <v>1</v>
      </c>
      <c r="S37" s="823" t="str">
        <f t="shared" ref="S37" si="16">IF(O37="","",(CONCATENATE("R.INHERENTE
",(IF(AND($O37=0.2,$R37=0.2),1,(IF(AND($O37=0.2,$R37=0.4),6,(IF(AND($O37=0.2,$R37=0.6),11,(IF(AND($O37=0.2,$R37=0.8),16,(IF(AND($O37=0.2,$R37=1),21,(IF(AND($O37=0.4,$R37=0.2),2,(IF(AND($O37=0.4,$R37=0.4),7,(IF(AND($O37=0.4,$R37=0.6),12,(IF(AND($O37=0.4,$R37=0.8),17,(IF(AND($O37=0.4,$R37=1),22,(IF(AND($O37=0.6,$R37=0.2),3,(IF(AND($O37=0.6,$R37=0.4),8,(IF(AND($O37=0.6,$R37=0.6),13,(IF(AND($O37=0.6,$R37=0.8),18,(IF(AND($O37=0.6,$R37=1),23,(IF(AND($O37=0.8,$R37=0.2),4,(IF(AND($O37=0.8,$R37=0.4),9,(IF(AND($O37=0.8,$R37=0.6),14,(IF(AND($O37=0.8,$R37=0.8),19,(IF(AND($O37=0.8,$R37=1),24,(IF(AND($O37=1,$R37=0.2),5,(IF(AND($O37=1,$R37=0.4),10,(IF(AND($O37=1,$R37=0.6),15,(IF(AND($O37=1,$R37=0.8),20,(IF(AND($O37=1,$R37=1),25,"")))))))))))))))))))))))))))))))))))))))))))))))))))))</f>
        <v>R.INHERENTE
25</v>
      </c>
      <c r="T37" s="445">
        <f>+VLOOKUP($S37,[3]Listas!$D$112:$E$136,2,FALSE)</f>
        <v>25</v>
      </c>
      <c r="U37" s="530" t="s">
        <v>975</v>
      </c>
      <c r="V37" s="446" t="s">
        <v>731</v>
      </c>
      <c r="W37" s="828" t="s">
        <v>43</v>
      </c>
      <c r="X37" s="889"/>
      <c r="Y37" s="889"/>
      <c r="Z37" s="889"/>
      <c r="AA37" s="889"/>
      <c r="AB37" s="889">
        <v>10</v>
      </c>
      <c r="AC37" s="889"/>
      <c r="AD37" s="889"/>
      <c r="AE37" s="889"/>
      <c r="AF37" s="889">
        <v>15</v>
      </c>
      <c r="AG37" s="889"/>
      <c r="AH37" s="513">
        <f>X37+Z37+AB37+AD37+AF37</f>
        <v>25</v>
      </c>
      <c r="AI37" s="525">
        <v>0.75</v>
      </c>
      <c r="AJ37" s="805">
        <f>R37</f>
        <v>1</v>
      </c>
      <c r="AK37" s="915" t="s">
        <v>39</v>
      </c>
      <c r="AL37" s="915"/>
      <c r="AM37" s="916" t="s">
        <v>578</v>
      </c>
      <c r="AN37" s="916"/>
      <c r="AO37" s="915" t="s">
        <v>39</v>
      </c>
      <c r="AP37" s="915"/>
      <c r="AQ37" s="533" t="s">
        <v>976</v>
      </c>
      <c r="AR37" s="449" t="s">
        <v>604</v>
      </c>
      <c r="AS37" s="450" t="s">
        <v>977</v>
      </c>
      <c r="AT37" s="451" t="s">
        <v>962</v>
      </c>
      <c r="AU37" s="502" t="s">
        <v>978</v>
      </c>
      <c r="AV37" s="453">
        <f t="shared" ref="AV37" si="17">+(IF(AND($AW37&gt;0,$AW37&lt;=0.2),0.2,(IF(AND($AW37&gt;0.2,$AW37&lt;=0.4),0.4,(IF(AND($AW37&gt;0.4,$AW37&lt;=0.6),0.6,(IF(AND($AW37&gt;0.6,$AW37&lt;=0.8),0.8,(IF($AW37&gt;0.8,1,""))))))))))</f>
        <v>0.8</v>
      </c>
      <c r="AW37" s="875">
        <f t="shared" ref="AW37" si="18">+MIN(AI37:AI41)</f>
        <v>0.75</v>
      </c>
      <c r="AX37" s="878" t="str">
        <f t="shared" ref="AX37" si="19">+(IF($AV37=0.2,"MUY BAJA",(IF($AV37=0.4,"BAJA",(IF($AV37=0.6,"MEDIA",(IF($AV37=0.8,"ALTA",(IF($AV37=1,"MUY ALTA",""))))))))))</f>
        <v>ALTA</v>
      </c>
      <c r="AY37" s="881">
        <f t="shared" ref="AY37" si="20">+MIN(AJ37:AJ41)</f>
        <v>1</v>
      </c>
      <c r="AZ37" s="878" t="str">
        <f t="shared" ref="AZ37" si="21">+(IF($BC37=0.2,"MUY BAJA",(IF($BC37=0.4,"BAJA",(IF($BC37=0.6,"MEDIA",(IF($BC37=0.8,"ALTA",(IF($BC37=1,"MUY ALTA",""))))))))))</f>
        <v>MUY ALTA</v>
      </c>
      <c r="BA37" s="920" t="str">
        <f t="shared" ref="BA37" si="22">IF($AV37="","",(CONCATENATE("R.RESIDUAL
",(IF(AND($AV37=0.2,$BC37=0.2),1,(IF(AND($AV37=0.2,$BC37=0.4),6,(IF(AND($AV37=0.2,$BC37=0.6),11,(IF(AND($AV37=0.2,$BC37=0.8),16,(IF(AND($AV37=0.2,$BC37=1),21,(IF(AND($AV37=0.4,$BC37=0.2),2,(IF(AND($AV37=0.4,$BC37=0.4),7,(IF(AND($AV37=0.4,$BC37=0.6),12,(IF(AND($AV37=0.4,$BC37=0.8),17,(IF(AND($AV37=0.4,$BC37=1),22,(IF(AND($AV37=0.6,$BC37=0.2),3,(IF(AND($AV37=0.6,$BC37=0.4),8,(IF(AND($AV37=0.6,$BC37=0.6),13,(IF(AND($AV37=0.6,$BC37=0.8),18,(IF(AND($AV37=0.6,$BC37=1),23,(IF(AND($AV37=0.8,$BC37=0.2),4,(IF(AND($AV37=0.8,$BC37=0.4),9,(IF(AND($AV37=0.8,$BC37=0.6),14,(IF(AND($AV37=0.8,$BC37=0.8),19,(IF(AND($AV37=0.8,$BC37=1),24,(IF(AND($AV37=1,$BC37=0.2),5,(IF(AND($AV37=1,$BC37=0.4),10,(IF(AND($AV37=1,$BC37=0.6),15,(IF(AND($AV37=1,$BC37=0.8),20,(IF(AND($AV37=1,$BC37=1),25,"")))))))))))))))))))))))))))))))))))))))))))))))))))))</f>
        <v>R.RESIDUAL
24</v>
      </c>
      <c r="BB37" s="847" t="s">
        <v>732</v>
      </c>
      <c r="BC37" s="453">
        <f t="shared" ref="BC37" si="23">+(IF(AND($AY37&gt;0,$AY37&lt;=0.2),0.2,(IF(AND($AY37&gt;0.2,$AY37&lt;=0.4),0.4,(IF(AND($AY37&gt;0.4,$AY37&lt;=0.6),0.6,(IF(AND($AY37&gt;0.6,$AY37&lt;=0.8),0.8,(IF($AY37&gt;0.8,1,""))))))))))</f>
        <v>1</v>
      </c>
      <c r="BD37" s="373">
        <f>+VLOOKUP($BA37,[3]Listas!$F$112:$G$136,2,FALSE)</f>
        <v>24</v>
      </c>
      <c r="BE37" s="359">
        <v>1</v>
      </c>
      <c r="BF37" s="454" t="str">
        <f>IF(ISERROR(IF(S37="R.INHERENTE
5","R. INHERENTE",(IF(BA37="R.RESIDUAL
5","R. RESIDUAL"," ")))),"",(IF(S37="R.INHERENTE
5","R. INHERENTE",(IF(BA37="R.RESIDUAL
5","R. RESIDUAL"," ")))))</f>
        <v xml:space="preserve"> </v>
      </c>
      <c r="BG37" s="455" t="str">
        <f>IF(ISERROR(IF(S37="R.INHERENTE
10","R. INHERENTE",(IF(BA37="R.RESIDUAL
10","R. RESIDUAL"," ")))),"",(IF(S37="R.INHERENTE
10","R. INHERENTE",(IF(BA37="R.RESIDUAL
10","R. RESIDUAL"," ")))))</f>
        <v xml:space="preserve"> </v>
      </c>
      <c r="BH37" s="456" t="str">
        <f>IF(ISERROR(IF(S37="R.INHERENTE
15","R. INHERENTE",(IF(BA37="R.RESIDUAL
15","R. RESIDUAL"," ")))),"",(IF(S37="R.INHERENTE
15","R. INHERENTE",(IF(BA37="R.RESIDUAL
15","R. RESIDUAL"," ")))))</f>
        <v xml:space="preserve"> </v>
      </c>
      <c r="BI37" s="456" t="str">
        <f>IF(ISERROR(IF(S37="R.INHERENTE
20","R. INHERENTE",(IF(BA37="R.RESIDUAL
20","R. RESIDUAL"," ")))),"",(IF(S37="R.INHERENTE
20","R. INHERENTE",(IF(BA37="R.RESIDUAL
20","R. RESIDUAL"," ")))))</f>
        <v xml:space="preserve"> </v>
      </c>
      <c r="BJ37" s="457" t="str">
        <f>IF(ISERROR(IF(S37="R.INHERENTE
25","R. INHERENTE",(IF(BA37="R.RESIDUAL
25","R. RESIDUAL"," ")))),"",(IF(S37="R.INHERENTE
25","R. INHERENTE",(IF(BA37="R.RESIDUAL
25","R. RESIDUAL"," ")))))</f>
        <v>R. INHERENTE</v>
      </c>
      <c r="BK37" s="263"/>
      <c r="BL37" s="936" t="s">
        <v>979</v>
      </c>
      <c r="BM37" s="939" t="s">
        <v>965</v>
      </c>
      <c r="BN37" s="942">
        <v>44743</v>
      </c>
      <c r="BO37" s="912" t="s">
        <v>980</v>
      </c>
      <c r="BP37" s="912" t="s">
        <v>981</v>
      </c>
      <c r="BQ37" s="943" t="s">
        <v>677</v>
      </c>
      <c r="BR37" s="355"/>
      <c r="BS37" s="929" t="s">
        <v>982</v>
      </c>
      <c r="BT37" s="778" t="s">
        <v>967</v>
      </c>
      <c r="BU37" s="857" t="s">
        <v>983</v>
      </c>
      <c r="BV37" s="261"/>
      <c r="BW37" s="1547">
        <v>44653</v>
      </c>
      <c r="BX37" s="1548">
        <v>44788</v>
      </c>
      <c r="BY37" s="771"/>
      <c r="BZ37" s="771"/>
      <c r="CA37" s="768" t="s">
        <v>1066</v>
      </c>
      <c r="CB37" s="768" t="s">
        <v>1066</v>
      </c>
      <c r="CC37" s="771"/>
      <c r="CD37" s="771"/>
      <c r="CE37" s="768" t="s">
        <v>1066</v>
      </c>
      <c r="CF37" s="768" t="s">
        <v>1066</v>
      </c>
      <c r="CG37" s="771"/>
      <c r="CH37" s="771"/>
      <c r="CI37" s="768" t="s">
        <v>1067</v>
      </c>
      <c r="CJ37" s="768" t="s">
        <v>1067</v>
      </c>
      <c r="CK37" s="771"/>
      <c r="CL37" s="771"/>
      <c r="CM37" s="768" t="s">
        <v>1066</v>
      </c>
      <c r="CN37" s="768" t="s">
        <v>1066</v>
      </c>
      <c r="CO37" s="771"/>
      <c r="CP37" s="771"/>
      <c r="CQ37" s="1549" t="s">
        <v>1068</v>
      </c>
      <c r="CR37" s="276"/>
      <c r="CS37" s="1561">
        <v>44661</v>
      </c>
      <c r="CT37" s="1562">
        <v>44788</v>
      </c>
      <c r="CU37" s="1563"/>
      <c r="CV37" s="1564"/>
      <c r="CW37" s="1564"/>
      <c r="CX37" s="1564"/>
      <c r="CY37" s="1564"/>
      <c r="CZ37" s="1564"/>
      <c r="DA37" s="768" t="s">
        <v>1066</v>
      </c>
      <c r="DB37" s="768" t="s">
        <v>1066</v>
      </c>
      <c r="DC37" s="1564"/>
      <c r="DD37" s="1564"/>
      <c r="DE37" s="768" t="s">
        <v>1066</v>
      </c>
      <c r="DF37" s="768" t="s">
        <v>1066</v>
      </c>
      <c r="DG37" s="1564"/>
      <c r="DH37" s="1564"/>
      <c r="DI37" s="768" t="s">
        <v>1067</v>
      </c>
      <c r="DJ37" s="768" t="s">
        <v>1067</v>
      </c>
      <c r="DK37" s="1564"/>
      <c r="DL37" s="1564"/>
      <c r="DM37" s="768" t="s">
        <v>1066</v>
      </c>
      <c r="DN37" s="768" t="s">
        <v>1066</v>
      </c>
      <c r="DO37" s="1564"/>
      <c r="DP37" s="1564"/>
      <c r="DQ37" s="1549" t="s">
        <v>1068</v>
      </c>
      <c r="DR37" s="265"/>
      <c r="DS37" s="266"/>
      <c r="DT37" s="267"/>
      <c r="DU37" s="267"/>
      <c r="DV37" s="268"/>
    </row>
    <row r="38" spans="1:126" ht="80.25" customHeight="1" x14ac:dyDescent="0.25">
      <c r="A38" s="275"/>
      <c r="B38" s="861"/>
      <c r="C38" s="864"/>
      <c r="D38" s="864"/>
      <c r="E38" s="864"/>
      <c r="F38" s="867"/>
      <c r="G38" s="870"/>
      <c r="H38" s="503" t="s">
        <v>984</v>
      </c>
      <c r="I38" s="441" t="s">
        <v>882</v>
      </c>
      <c r="J38" s="873"/>
      <c r="K38" s="887"/>
      <c r="L38" s="1039"/>
      <c r="M38" s="260"/>
      <c r="N38" s="809"/>
      <c r="O38" s="812"/>
      <c r="P38" s="815"/>
      <c r="Q38" s="818"/>
      <c r="R38" s="821"/>
      <c r="S38" s="824"/>
      <c r="T38" s="445"/>
      <c r="U38" s="531"/>
      <c r="V38" s="465"/>
      <c r="W38" s="829"/>
      <c r="X38" s="827"/>
      <c r="Y38" s="827"/>
      <c r="Z38" s="827"/>
      <c r="AA38" s="827"/>
      <c r="AB38" s="827"/>
      <c r="AC38" s="827"/>
      <c r="AD38" s="827"/>
      <c r="AE38" s="827"/>
      <c r="AF38" s="827"/>
      <c r="AG38" s="827"/>
      <c r="AH38" s="516">
        <f t="shared" ref="AH38:AH41" si="24">X38+Z38+AB38+AD38+AF38</f>
        <v>0</v>
      </c>
      <c r="AI38" s="517"/>
      <c r="AJ38" s="806"/>
      <c r="AK38" s="884"/>
      <c r="AL38" s="884"/>
      <c r="AM38" s="885"/>
      <c r="AN38" s="885"/>
      <c r="AO38" s="884"/>
      <c r="AP38" s="884"/>
      <c r="AQ38" s="534"/>
      <c r="AR38" s="435"/>
      <c r="AS38" s="468"/>
      <c r="AT38" s="480"/>
      <c r="AU38" s="481"/>
      <c r="AV38" s="373"/>
      <c r="AW38" s="876"/>
      <c r="AX38" s="879"/>
      <c r="AY38" s="882"/>
      <c r="AZ38" s="879"/>
      <c r="BA38" s="921"/>
      <c r="BB38" s="848"/>
      <c r="BC38" s="277"/>
      <c r="BD38" s="470"/>
      <c r="BE38" s="359">
        <v>0.8</v>
      </c>
      <c r="BF38" s="471" t="str">
        <f>IF(ISERROR(IF(S37="R.INHERENTE
4","R. INHERENTE",(IF(BA37="R.RESIDUAL
4","R. RESIDUAL"," ")))),"",(IF(S37="R.INHERENTE
4","R. INHERENTE",(IF(BA37="R.RESIDUAL
4","R. RESIDUAL"," ")))))</f>
        <v xml:space="preserve"> </v>
      </c>
      <c r="BG38" s="472" t="str">
        <f>IF(ISERROR(IF(S37="R.INHERENTE
9","R. INHERENTE",(IF(BA37="R.RESIDUAL
9","R. RESIDUAL"," ")))),"",(IF(S37="R.INHERENTE
9","R. INHERENTE",(IF(BA37="R.RESIDUAL
9","R. RESIDUAL"," ")))))</f>
        <v xml:space="preserve"> </v>
      </c>
      <c r="BH38" s="473" t="str">
        <f>IF(ISERROR(IF(S37="R.INHERENTE
14","R. INHERENTE",(IF(BA37="R.RESIDUAL
14","R. RESIDUAL"," ")))),"",(IF(S37="R.INHERENTE
14","R. INHERENTE",(IF(BA37="R.RESIDUAL
14","R. RESIDUAL"," ")))))</f>
        <v xml:space="preserve"> </v>
      </c>
      <c r="BI38" s="474" t="str">
        <f>IF(ISERROR(IF(S37="R.INHERENTE
19","R. INHERENTE",(IF(BA37="R.RESIDUAL
19","R. RESIDUAL"," ")))),"",(IF(S37="R.INHERENTE
19","R. INHERENTE",(IF(BA37="R.RESIDUAL
19","R. RESIDUAL"," ")))))</f>
        <v xml:space="preserve"> </v>
      </c>
      <c r="BJ38" s="475" t="str">
        <f>IF(ISERROR(IF(S37="R.INHERENTE
24","R. INHERENTE",(IF(BA37="R.RESIDUAL
24","R. RESIDUAL"," ")))),"",(IF(S37="R.INHERENTE
24","R. INHERENTE",(IF(BA37="R.RESIDUAL
24","R. RESIDUAL"," ")))))</f>
        <v>R. RESIDUAL</v>
      </c>
      <c r="BK38" s="263"/>
      <c r="BL38" s="937"/>
      <c r="BM38" s="940"/>
      <c r="BN38" s="913"/>
      <c r="BO38" s="913"/>
      <c r="BP38" s="913"/>
      <c r="BQ38" s="944"/>
      <c r="BR38" s="355"/>
      <c r="BS38" s="930"/>
      <c r="BT38" s="779"/>
      <c r="BU38" s="946"/>
      <c r="BV38" s="261"/>
      <c r="BW38" s="1550"/>
      <c r="BX38" s="1544"/>
      <c r="BY38" s="772"/>
      <c r="BZ38" s="772"/>
      <c r="CA38" s="769"/>
      <c r="CB38" s="769"/>
      <c r="CC38" s="772"/>
      <c r="CD38" s="772"/>
      <c r="CE38" s="769"/>
      <c r="CF38" s="769"/>
      <c r="CG38" s="772"/>
      <c r="CH38" s="772"/>
      <c r="CI38" s="769"/>
      <c r="CJ38" s="769"/>
      <c r="CK38" s="772"/>
      <c r="CL38" s="772"/>
      <c r="CM38" s="769"/>
      <c r="CN38" s="769"/>
      <c r="CO38" s="772"/>
      <c r="CP38" s="772"/>
      <c r="CQ38" s="1551"/>
      <c r="CR38" s="276"/>
      <c r="CS38" s="1565"/>
      <c r="CT38" s="1557"/>
      <c r="CU38" s="1555"/>
      <c r="CV38" s="774"/>
      <c r="CW38" s="774"/>
      <c r="CX38" s="774"/>
      <c r="CY38" s="774"/>
      <c r="CZ38" s="774"/>
      <c r="DA38" s="769"/>
      <c r="DB38" s="769"/>
      <c r="DC38" s="774"/>
      <c r="DD38" s="774"/>
      <c r="DE38" s="769"/>
      <c r="DF38" s="769"/>
      <c r="DG38" s="774"/>
      <c r="DH38" s="774"/>
      <c r="DI38" s="769"/>
      <c r="DJ38" s="769"/>
      <c r="DK38" s="774"/>
      <c r="DL38" s="774"/>
      <c r="DM38" s="769"/>
      <c r="DN38" s="769"/>
      <c r="DO38" s="774"/>
      <c r="DP38" s="774"/>
      <c r="DQ38" s="1551"/>
      <c r="DR38" s="265"/>
      <c r="DS38" s="269"/>
      <c r="DT38" s="270"/>
      <c r="DU38" s="270"/>
      <c r="DV38" s="271"/>
    </row>
    <row r="39" spans="1:126" ht="80.25" customHeight="1" x14ac:dyDescent="0.25">
      <c r="A39" s="275"/>
      <c r="B39" s="861"/>
      <c r="C39" s="864"/>
      <c r="D39" s="864"/>
      <c r="E39" s="864"/>
      <c r="F39" s="867"/>
      <c r="G39" s="870"/>
      <c r="H39" s="422"/>
      <c r="I39" s="441"/>
      <c r="J39" s="873"/>
      <c r="K39" s="887"/>
      <c r="L39" s="1039"/>
      <c r="M39" s="260"/>
      <c r="N39" s="809"/>
      <c r="O39" s="812"/>
      <c r="P39" s="815"/>
      <c r="Q39" s="818"/>
      <c r="R39" s="821"/>
      <c r="S39" s="824"/>
      <c r="T39" s="445"/>
      <c r="U39" s="531"/>
      <c r="V39" s="465"/>
      <c r="W39" s="829"/>
      <c r="X39" s="827"/>
      <c r="Y39" s="827"/>
      <c r="Z39" s="827"/>
      <c r="AA39" s="827"/>
      <c r="AB39" s="827"/>
      <c r="AC39" s="827"/>
      <c r="AD39" s="827"/>
      <c r="AE39" s="827"/>
      <c r="AF39" s="827"/>
      <c r="AG39" s="827"/>
      <c r="AH39" s="516">
        <f t="shared" si="24"/>
        <v>0</v>
      </c>
      <c r="AI39" s="517"/>
      <c r="AJ39" s="806"/>
      <c r="AK39" s="884"/>
      <c r="AL39" s="884"/>
      <c r="AM39" s="885"/>
      <c r="AN39" s="885"/>
      <c r="AO39" s="884"/>
      <c r="AP39" s="884"/>
      <c r="AQ39" s="534"/>
      <c r="AR39" s="435"/>
      <c r="AS39" s="468"/>
      <c r="AT39" s="480"/>
      <c r="AU39" s="481"/>
      <c r="AV39" s="373"/>
      <c r="AW39" s="876"/>
      <c r="AX39" s="879"/>
      <c r="AY39" s="882"/>
      <c r="AZ39" s="879"/>
      <c r="BA39" s="921"/>
      <c r="BB39" s="848"/>
      <c r="BC39" s="277"/>
      <c r="BD39" s="470"/>
      <c r="BE39" s="359">
        <v>0.60000000000000009</v>
      </c>
      <c r="BF39" s="471" t="str">
        <f>IF(ISERROR(IF(S37="R.INHERENTE
3","R. INHERENTE",(IF(BA37="R.RESIDUAL
3","R. RESIDUAL"," ")))),"",(IF(S37="R.INHERENTE
3","R. INHERENTE",(IF(BA37="R.RESIDUAL
3","R. RESIDUAL"," ")))))</f>
        <v xml:space="preserve"> </v>
      </c>
      <c r="BG39" s="472" t="str">
        <f>IF(ISERROR(IF(S37="R.INHERENTE
8","R. INHERENTE",(IF(BA37="R.RESIDUAL
8","R. RESIDUAL"," ")))),"",(IF(S37="R.INHERENTE
8","R. INHERENTE",(IF(BA37="R.RESIDUAL
8","R. RESIDUAL"," ")))))</f>
        <v xml:space="preserve"> </v>
      </c>
      <c r="BH39" s="473" t="str">
        <f>IF(ISERROR(IF(S37="R.INHERENTE
13","R. INHERENTE",(IF(BA37="R.RESIDUAL
13","R. RESIDUAL"," ")))),"",(IF(S37="R.INHERENTE
13","R. INHERENTE",(IF(BA37="R.RESIDUAL
13","R. RESIDUAL"," ")))))</f>
        <v xml:space="preserve"> </v>
      </c>
      <c r="BI39" s="474" t="str">
        <f>IF(ISERROR(IF(S37="R.INHERENTE
18","R. INHERENTE",(IF(BA37="R.RESIDUAL
18","R. RESIDUAL"," ")))),"",(IF(S37="R.INHERENTE
18","R. INHERENTE",(IF(BA37="R.RESIDUAL
18","R. RESIDUAL"," ")))))</f>
        <v xml:space="preserve"> </v>
      </c>
      <c r="BJ39" s="475" t="str">
        <f>IF(ISERROR(IF(S37="R.INHERENTE
23","R. INHERENTE",(IF(BA37="R.RESIDUAL
23","R. RESIDUAL"," ")))),"",(IF(S37="R.INHERENTE
23","R. INHERENTE",(IF(BA37="R.RESIDUAL
23","R. RESIDUAL"," ")))))</f>
        <v xml:space="preserve"> </v>
      </c>
      <c r="BK39" s="263"/>
      <c r="BL39" s="937"/>
      <c r="BM39" s="940"/>
      <c r="BN39" s="913"/>
      <c r="BO39" s="913"/>
      <c r="BP39" s="913"/>
      <c r="BQ39" s="944"/>
      <c r="BR39" s="355"/>
      <c r="BS39" s="930"/>
      <c r="BT39" s="779"/>
      <c r="BU39" s="946"/>
      <c r="BV39" s="261"/>
      <c r="BW39" s="1550"/>
      <c r="BX39" s="1544"/>
      <c r="BY39" s="772"/>
      <c r="BZ39" s="772"/>
      <c r="CA39" s="769"/>
      <c r="CB39" s="769"/>
      <c r="CC39" s="772"/>
      <c r="CD39" s="772"/>
      <c r="CE39" s="769"/>
      <c r="CF39" s="769"/>
      <c r="CG39" s="772"/>
      <c r="CH39" s="772"/>
      <c r="CI39" s="769"/>
      <c r="CJ39" s="769"/>
      <c r="CK39" s="772"/>
      <c r="CL39" s="772"/>
      <c r="CM39" s="769"/>
      <c r="CN39" s="769"/>
      <c r="CO39" s="772"/>
      <c r="CP39" s="772"/>
      <c r="CQ39" s="1551"/>
      <c r="CR39" s="276"/>
      <c r="CS39" s="1565"/>
      <c r="CT39" s="1557"/>
      <c r="CU39" s="1555"/>
      <c r="CV39" s="774"/>
      <c r="CW39" s="774"/>
      <c r="CX39" s="774"/>
      <c r="CY39" s="774"/>
      <c r="CZ39" s="774"/>
      <c r="DA39" s="769"/>
      <c r="DB39" s="769"/>
      <c r="DC39" s="774"/>
      <c r="DD39" s="774"/>
      <c r="DE39" s="769"/>
      <c r="DF39" s="769"/>
      <c r="DG39" s="774"/>
      <c r="DH39" s="774"/>
      <c r="DI39" s="769"/>
      <c r="DJ39" s="769"/>
      <c r="DK39" s="774"/>
      <c r="DL39" s="774"/>
      <c r="DM39" s="769"/>
      <c r="DN39" s="769"/>
      <c r="DO39" s="774"/>
      <c r="DP39" s="774"/>
      <c r="DQ39" s="1551"/>
      <c r="DR39" s="265"/>
      <c r="DS39" s="269"/>
      <c r="DT39" s="270"/>
      <c r="DU39" s="270"/>
      <c r="DV39" s="271"/>
    </row>
    <row r="40" spans="1:126" ht="80.25" customHeight="1" x14ac:dyDescent="0.25">
      <c r="A40" s="275"/>
      <c r="B40" s="861"/>
      <c r="C40" s="864"/>
      <c r="D40" s="864"/>
      <c r="E40" s="864"/>
      <c r="F40" s="867"/>
      <c r="G40" s="870"/>
      <c r="H40" s="422"/>
      <c r="I40" s="441"/>
      <c r="J40" s="873"/>
      <c r="K40" s="887"/>
      <c r="L40" s="1039"/>
      <c r="M40" s="260"/>
      <c r="N40" s="809"/>
      <c r="O40" s="812"/>
      <c r="P40" s="815"/>
      <c r="Q40" s="818"/>
      <c r="R40" s="821"/>
      <c r="S40" s="824"/>
      <c r="T40" s="445"/>
      <c r="U40" s="531"/>
      <c r="V40" s="465"/>
      <c r="W40" s="829"/>
      <c r="X40" s="827"/>
      <c r="Y40" s="827"/>
      <c r="Z40" s="827"/>
      <c r="AA40" s="827"/>
      <c r="AB40" s="827"/>
      <c r="AC40" s="827"/>
      <c r="AD40" s="827"/>
      <c r="AE40" s="827"/>
      <c r="AF40" s="827"/>
      <c r="AG40" s="827"/>
      <c r="AH40" s="516">
        <f t="shared" si="24"/>
        <v>0</v>
      </c>
      <c r="AI40" s="517"/>
      <c r="AJ40" s="806"/>
      <c r="AK40" s="884"/>
      <c r="AL40" s="884"/>
      <c r="AM40" s="885"/>
      <c r="AN40" s="885"/>
      <c r="AO40" s="884"/>
      <c r="AP40" s="884"/>
      <c r="AQ40" s="534"/>
      <c r="AR40" s="435"/>
      <c r="AS40" s="468"/>
      <c r="AT40" s="480"/>
      <c r="AU40" s="481"/>
      <c r="AV40" s="373"/>
      <c r="AW40" s="876"/>
      <c r="AX40" s="879"/>
      <c r="AY40" s="882"/>
      <c r="AZ40" s="879"/>
      <c r="BA40" s="921"/>
      <c r="BB40" s="848"/>
      <c r="BC40" s="277"/>
      <c r="BD40" s="470"/>
      <c r="BE40" s="359">
        <v>0.4</v>
      </c>
      <c r="BF40" s="471" t="str">
        <f>IF(ISERROR(IF(S37="R.INHERENTE
2","R. INHERENTE",(IF(BA37="R.RESIDUAL
2","R. RESIDUAL"," ")))),"",(IF(S37="R.INHERENTE
2","R. INHERENTE",(IF(BA37="R.RESIDUAL
2","R. RESIDUAL"," ")))))</f>
        <v xml:space="preserve"> </v>
      </c>
      <c r="BG40" s="472" t="str">
        <f>IF(ISERROR(IF(S37="R.INHERENTE
7","R. INHERENTE",(IF(BA37="R.RESIDUAL
7","R. RESIDUAL"," ")))),"",(IF(S37="R.INHERENTE
7","R. INHERENTE",(IF(BA37="R.RESIDUAL
7","R. RESIDUAL"," ")))))</f>
        <v xml:space="preserve"> </v>
      </c>
      <c r="BH40" s="482" t="str">
        <f>IF(ISERROR(IF(S37="R.INHERENTE
12","R. INHERENTE",(IF(BA37="R.RESIDUAL
12","R. RESIDUAL"," ")))),"",(IF(S37="R.INHERENTE
12","R. INHERENTE",(IF(BA37="R.RESIDUAL
12","R. RESIDUAL"," ")))))</f>
        <v xml:space="preserve"> </v>
      </c>
      <c r="BI40" s="473" t="str">
        <f>IF(ISERROR(IF(S37="R.INHERENTE
17","R. INHERENTE",(IF(BA37="R.RESIDUAL
17","R. RESIDUAL"," ")))),"",(IF(S37="R.INHERENTE
17","R. INHERENTE",(IF(BA37="R.RESIDUAL
17","R. RESIDUAL"," ")))))</f>
        <v xml:space="preserve"> </v>
      </c>
      <c r="BJ40" s="475" t="str">
        <f>IF(ISERROR(IF(S37="R.INHERENTE
22","R. INHERENTE",(IF(BA37="R.RESIDUAL
22","R. RESIDUAL"," ")))),"",(IF(S37="R.INHERENTE
22","R. INHERENTE",(IF(BA37="R.RESIDUAL
22","R. RESIDUAL"," ")))))</f>
        <v xml:space="preserve"> </v>
      </c>
      <c r="BK40" s="263"/>
      <c r="BL40" s="937"/>
      <c r="BM40" s="940"/>
      <c r="BN40" s="913"/>
      <c r="BO40" s="913"/>
      <c r="BP40" s="913"/>
      <c r="BQ40" s="944"/>
      <c r="BR40" s="355"/>
      <c r="BS40" s="930"/>
      <c r="BT40" s="779"/>
      <c r="BU40" s="946"/>
      <c r="BV40" s="261"/>
      <c r="BW40" s="1550"/>
      <c r="BX40" s="1544"/>
      <c r="BY40" s="772"/>
      <c r="BZ40" s="772"/>
      <c r="CA40" s="769"/>
      <c r="CB40" s="769"/>
      <c r="CC40" s="772"/>
      <c r="CD40" s="772"/>
      <c r="CE40" s="769"/>
      <c r="CF40" s="769"/>
      <c r="CG40" s="772"/>
      <c r="CH40" s="772"/>
      <c r="CI40" s="769"/>
      <c r="CJ40" s="769"/>
      <c r="CK40" s="772"/>
      <c r="CL40" s="772"/>
      <c r="CM40" s="769"/>
      <c r="CN40" s="769"/>
      <c r="CO40" s="772"/>
      <c r="CP40" s="772"/>
      <c r="CQ40" s="1551"/>
      <c r="CR40" s="276"/>
      <c r="CS40" s="1565"/>
      <c r="CT40" s="1557"/>
      <c r="CU40" s="1555"/>
      <c r="CV40" s="774"/>
      <c r="CW40" s="774"/>
      <c r="CX40" s="774"/>
      <c r="CY40" s="774"/>
      <c r="CZ40" s="774"/>
      <c r="DA40" s="769"/>
      <c r="DB40" s="769"/>
      <c r="DC40" s="774"/>
      <c r="DD40" s="774"/>
      <c r="DE40" s="769"/>
      <c r="DF40" s="769"/>
      <c r="DG40" s="774"/>
      <c r="DH40" s="774"/>
      <c r="DI40" s="769"/>
      <c r="DJ40" s="769"/>
      <c r="DK40" s="774"/>
      <c r="DL40" s="774"/>
      <c r="DM40" s="769"/>
      <c r="DN40" s="769"/>
      <c r="DO40" s="774"/>
      <c r="DP40" s="774"/>
      <c r="DQ40" s="1551"/>
      <c r="DR40" s="265"/>
      <c r="DS40" s="269"/>
      <c r="DT40" s="270"/>
      <c r="DU40" s="270"/>
      <c r="DV40" s="271"/>
    </row>
    <row r="41" spans="1:126" ht="80.25" customHeight="1" thickBot="1" x14ac:dyDescent="0.3">
      <c r="A41" s="275"/>
      <c r="B41" s="862"/>
      <c r="C41" s="865"/>
      <c r="D41" s="865"/>
      <c r="E41" s="865"/>
      <c r="F41" s="868"/>
      <c r="G41" s="871"/>
      <c r="H41" s="423"/>
      <c r="I41" s="442"/>
      <c r="J41" s="874"/>
      <c r="K41" s="888"/>
      <c r="L41" s="1040"/>
      <c r="M41" s="260"/>
      <c r="N41" s="810"/>
      <c r="O41" s="813"/>
      <c r="P41" s="816"/>
      <c r="Q41" s="819"/>
      <c r="R41" s="822"/>
      <c r="S41" s="825"/>
      <c r="T41" s="445"/>
      <c r="U41" s="532"/>
      <c r="V41" s="483"/>
      <c r="W41" s="830"/>
      <c r="X41" s="826"/>
      <c r="Y41" s="826"/>
      <c r="Z41" s="826"/>
      <c r="AA41" s="826"/>
      <c r="AB41" s="826"/>
      <c r="AC41" s="826"/>
      <c r="AD41" s="826"/>
      <c r="AE41" s="826"/>
      <c r="AF41" s="826"/>
      <c r="AG41" s="826"/>
      <c r="AH41" s="524">
        <f t="shared" si="24"/>
        <v>0</v>
      </c>
      <c r="AI41" s="523"/>
      <c r="AJ41" s="807"/>
      <c r="AK41" s="837"/>
      <c r="AL41" s="837"/>
      <c r="AM41" s="911"/>
      <c r="AN41" s="911"/>
      <c r="AO41" s="837"/>
      <c r="AP41" s="837"/>
      <c r="AQ41" s="535"/>
      <c r="AR41" s="486"/>
      <c r="AS41" s="487"/>
      <c r="AT41" s="488"/>
      <c r="AU41" s="489"/>
      <c r="AV41" s="373"/>
      <c r="AW41" s="877"/>
      <c r="AX41" s="880"/>
      <c r="AY41" s="883"/>
      <c r="AZ41" s="880"/>
      <c r="BA41" s="922"/>
      <c r="BB41" s="849"/>
      <c r="BC41" s="277"/>
      <c r="BD41" s="470"/>
      <c r="BE41" s="360">
        <v>0.2</v>
      </c>
      <c r="BF41" s="490" t="str">
        <f>IF(ISERROR(IF(S37="R.INHERENTE
1","R. INHERENTE",(IF(BA37="R.RESIDUAL
1","R. RESIDUAL"," ")))),"",(IF(S37="R.INHERENTE
1","R. INHERENTE",(IF(BA37="R.RESIDUAL
1","R. RESIDUAL"," ")))))</f>
        <v xml:space="preserve"> </v>
      </c>
      <c r="BG41" s="491" t="str">
        <f>IF(ISERROR(IF(S37="R.INHERENTE
6","R. INHERENTE",(IF(BA37="R.RESIDUAL
6","R. RESIDUAL"," ")))),"",(IF(S37="R.INHERENTE
6","R. INHERENTE",(IF(BA37="R.RESIDUAL
6","R. RESIDUAL"," ")))))</f>
        <v xml:space="preserve"> </v>
      </c>
      <c r="BH41" s="492" t="str">
        <f>IF(ISERROR(IF(S37="R.INHERENTE
11","R. INHERENTE",(IF(BA37="R.RESIDUAL
11","R. RESIDUAL"," ")))),"",(IF(S37="R.INHERENTE
11","R. INHERENTE",(IF(BA37="R.RESIDUAL
11","R. RESIDUAL"," ")))))</f>
        <v xml:space="preserve"> </v>
      </c>
      <c r="BI41" s="493" t="str">
        <f>IF(ISERROR(IF(S37="R.INHERENTE
16","R. INHERENTE",(IF(BA37="R.RESIDUAL
16","R. RESIDUAL"," ")))),"",(IF(S37="R.INHERENTE
16","R. INHERENTE",(IF(BA37="R.RESIDUAL
16","R. RESIDUAL"," ")))))</f>
        <v xml:space="preserve"> </v>
      </c>
      <c r="BJ41" s="494" t="str">
        <f>IF(ISERROR(IF(S37="R.INHERENTE
21","R. INHERENTE",(IF(BA37="R.RESIDUAL
21","R. RESIDUAL"," ")))),"",(IF(S37="R.INHERENTE
21","R. INHERENTE",(IF(BA37="R.RESIDUAL
21","R. RESIDUAL"," ")))))</f>
        <v xml:space="preserve"> </v>
      </c>
      <c r="BK41" s="263"/>
      <c r="BL41" s="938"/>
      <c r="BM41" s="941"/>
      <c r="BN41" s="914"/>
      <c r="BO41" s="914"/>
      <c r="BP41" s="914"/>
      <c r="BQ41" s="945"/>
      <c r="BR41" s="355"/>
      <c r="BS41" s="931"/>
      <c r="BT41" s="780"/>
      <c r="BU41" s="947"/>
      <c r="BV41" s="261"/>
      <c r="BW41" s="1552"/>
      <c r="BX41" s="1553"/>
      <c r="BY41" s="773"/>
      <c r="BZ41" s="773"/>
      <c r="CA41" s="770"/>
      <c r="CB41" s="770"/>
      <c r="CC41" s="773"/>
      <c r="CD41" s="773"/>
      <c r="CE41" s="770"/>
      <c r="CF41" s="770"/>
      <c r="CG41" s="773"/>
      <c r="CH41" s="773"/>
      <c r="CI41" s="770"/>
      <c r="CJ41" s="770"/>
      <c r="CK41" s="773"/>
      <c r="CL41" s="773"/>
      <c r="CM41" s="770"/>
      <c r="CN41" s="770"/>
      <c r="CO41" s="773"/>
      <c r="CP41" s="773"/>
      <c r="CQ41" s="1554"/>
      <c r="CR41" s="276"/>
      <c r="CS41" s="1566"/>
      <c r="CT41" s="1567"/>
      <c r="CU41" s="1568"/>
      <c r="CV41" s="1569"/>
      <c r="CW41" s="1569"/>
      <c r="CX41" s="1569"/>
      <c r="CY41" s="1569"/>
      <c r="CZ41" s="1569"/>
      <c r="DA41" s="770"/>
      <c r="DB41" s="770"/>
      <c r="DC41" s="1569"/>
      <c r="DD41" s="1569"/>
      <c r="DE41" s="770"/>
      <c r="DF41" s="770"/>
      <c r="DG41" s="1569"/>
      <c r="DH41" s="1569"/>
      <c r="DI41" s="770"/>
      <c r="DJ41" s="770"/>
      <c r="DK41" s="1569"/>
      <c r="DL41" s="1569"/>
      <c r="DM41" s="770"/>
      <c r="DN41" s="770"/>
      <c r="DO41" s="1569"/>
      <c r="DP41" s="1569"/>
      <c r="DQ41" s="1554"/>
      <c r="DR41" s="265"/>
      <c r="DS41" s="272"/>
      <c r="DT41" s="273"/>
      <c r="DU41" s="273"/>
      <c r="DV41" s="274"/>
    </row>
    <row r="42" spans="1:126" ht="19.5" customHeight="1" thickBot="1" x14ac:dyDescent="0.3">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4"/>
      <c r="AP42" s="364"/>
      <c r="AQ42" s="364"/>
      <c r="AR42" s="364"/>
      <c r="AS42" s="364"/>
      <c r="AT42" s="364"/>
      <c r="AU42" s="364"/>
      <c r="AV42" s="364"/>
      <c r="AW42" s="277"/>
      <c r="AX42" s="277"/>
      <c r="AY42" s="277"/>
      <c r="AZ42" s="277"/>
      <c r="BA42" s="277"/>
      <c r="BB42" s="364"/>
      <c r="BC42" s="364"/>
      <c r="BD42" s="364"/>
      <c r="BF42" s="367">
        <v>0.2</v>
      </c>
      <c r="BG42" s="368">
        <v>0.4</v>
      </c>
      <c r="BH42" s="368">
        <v>0.60000000000000009</v>
      </c>
      <c r="BI42" s="368">
        <v>0.8</v>
      </c>
      <c r="BJ42" s="368">
        <v>1</v>
      </c>
    </row>
    <row r="43" spans="1:126" s="275" customFormat="1" ht="94.5" customHeight="1" x14ac:dyDescent="0.25">
      <c r="B43" s="860">
        <v>5</v>
      </c>
      <c r="C43" s="863" t="s">
        <v>631</v>
      </c>
      <c r="D43" s="863" t="s">
        <v>616</v>
      </c>
      <c r="E43" s="863" t="s">
        <v>591</v>
      </c>
      <c r="F43" s="866" t="s">
        <v>589</v>
      </c>
      <c r="G43" s="869" t="s">
        <v>986</v>
      </c>
      <c r="H43" s="508" t="s">
        <v>1069</v>
      </c>
      <c r="I43" s="439" t="s">
        <v>879</v>
      </c>
      <c r="J43" s="872" t="str">
        <f>IF(F43="","",(CONCATENATE("Posibilidad de afectación ",F43," ",G43," ",H43," ",H44," ",H45," ",H46," ",H47)))</f>
        <v xml:space="preserve">Posibilidad de afectación Económica y Reputacional  por uso indebido de los conceptos sanitarios, a causa de ofrecimientos de dadivas o contraprestaciones favorables por parte de los propietarios a funcionarios del PSPIC, irrespeto por los dineros públicos, adherencia al plan anticorrupción de la Institución y dificultad en la supervisión del trabajo en campo al 100% del personal que desarrolla acciones extramurales </v>
      </c>
      <c r="K43" s="886" t="s">
        <v>875</v>
      </c>
      <c r="L43" s="1038" t="s">
        <v>842</v>
      </c>
      <c r="M43" s="260"/>
      <c r="N43" s="808" t="s">
        <v>885</v>
      </c>
      <c r="O43" s="811">
        <f>IF(ISERROR(VLOOKUP($N43,[4]Listas!$E$20:$F$24,2,FALSE)),"",(VLOOKUP($N43,[4]Listas!$E$20:$F$24,2,FALSE)))</f>
        <v>1</v>
      </c>
      <c r="P43" s="814" t="str">
        <f>IF(ISERROR(VLOOKUP($O43,[4]Listas!$E$3:$F$7,2,FALSE)),"",(VLOOKUP($O43,[4]Listas!$E$3:$F$7,2,FALSE)))</f>
        <v>MUY ALTA 
Se espera que el evento ocurra en la mayoría de las circunstancias.</v>
      </c>
      <c r="Q43" s="817" t="s">
        <v>851</v>
      </c>
      <c r="R43" s="820">
        <f>IF(ISERROR(VLOOKUP($Q43,[4]Listas!$E$28:$F$35,2,FALSE)),"",(VLOOKUP($Q43,[4]Listas!$E$28:$F$35,2,FALSE)))</f>
        <v>1</v>
      </c>
      <c r="S43" s="823" t="str">
        <f t="shared" ref="S43" si="25">IF(O43="","",(CONCATENATE("R.INHERENTE
",(IF(AND($O43=0.2,$R43=0.2),1,(IF(AND($O43=0.2,$R43=0.4),6,(IF(AND($O43=0.2,$R43=0.6),11,(IF(AND($O43=0.2,$R43=0.8),16,(IF(AND($O43=0.2,$R43=1),21,(IF(AND($O43=0.4,$R43=0.2),2,(IF(AND($O43=0.4,$R43=0.4),7,(IF(AND($O43=0.4,$R43=0.6),12,(IF(AND($O43=0.4,$R43=0.8),17,(IF(AND($O43=0.4,$R43=1),22,(IF(AND($O43=0.6,$R43=0.2),3,(IF(AND($O43=0.6,$R43=0.4),8,(IF(AND($O43=0.6,$R43=0.6),13,(IF(AND($O43=0.6,$R43=0.8),18,(IF(AND($O43=0.6,$R43=1),23,(IF(AND($O43=0.8,$R43=0.2),4,(IF(AND($O43=0.8,$R43=0.4),9,(IF(AND($O43=0.8,$R43=0.6),14,(IF(AND($O43=0.8,$R43=0.8),19,(IF(AND($O43=0.8,$R43=1),24,(IF(AND($O43=1,$R43=0.2),5,(IF(AND($O43=1,$R43=0.4),10,(IF(AND($O43=1,$R43=0.6),15,(IF(AND($O43=1,$R43=0.8),20,(IF(AND($O43=1,$R43=1),25,"")))))))))))))))))))))))))))))))))))))))))))))))))))))</f>
        <v>R.INHERENTE
25</v>
      </c>
      <c r="T43" s="445">
        <f>+VLOOKUP($S43,[4]Listas!$D$112:$E$136,2,FALSE)</f>
        <v>25</v>
      </c>
      <c r="U43" s="530" t="s">
        <v>987</v>
      </c>
      <c r="V43" s="446" t="s">
        <v>731</v>
      </c>
      <c r="W43" s="828" t="s">
        <v>43</v>
      </c>
      <c r="X43" s="889">
        <v>25</v>
      </c>
      <c r="Y43" s="889"/>
      <c r="Z43" s="889"/>
      <c r="AA43" s="889"/>
      <c r="AB43" s="889"/>
      <c r="AC43" s="889"/>
      <c r="AD43" s="889">
        <v>0</v>
      </c>
      <c r="AE43" s="889"/>
      <c r="AF43" s="889">
        <v>15</v>
      </c>
      <c r="AG43" s="889"/>
      <c r="AH43" s="447">
        <f t="shared" ref="AH43:AH47" si="26">X43+Z43+AB43+AD43+AF43</f>
        <v>40</v>
      </c>
      <c r="AI43" s="448">
        <v>0.6</v>
      </c>
      <c r="AJ43" s="802">
        <f>R43</f>
        <v>1</v>
      </c>
      <c r="AK43" s="915" t="s">
        <v>39</v>
      </c>
      <c r="AL43" s="915"/>
      <c r="AM43" s="916" t="s">
        <v>578</v>
      </c>
      <c r="AN43" s="916"/>
      <c r="AO43" s="915" t="s">
        <v>39</v>
      </c>
      <c r="AP43" s="915"/>
      <c r="AQ43" s="533" t="s">
        <v>988</v>
      </c>
      <c r="AR43" s="449" t="s">
        <v>604</v>
      </c>
      <c r="AS43" s="450" t="s">
        <v>989</v>
      </c>
      <c r="AT43" s="451" t="s">
        <v>990</v>
      </c>
      <c r="AU43" s="452" t="s">
        <v>991</v>
      </c>
      <c r="AV43" s="453">
        <f>+(IF(AND($AW43&gt;0,$AW43&lt;=0.2),0.2,(IF(AND($AW43&gt;0.2,$AW43&lt;=0.4),0.4,(IF(AND($AW43&gt;0.4,$AW43&lt;=0.6),0.6,(IF(AND($AW43&gt;0.6,$AW43&lt;=0.8),0.8,(IF($AW43&gt;0.8,1,""))))))))))</f>
        <v>0.4</v>
      </c>
      <c r="AW43" s="875">
        <f>+MIN(AI43:AI47)</f>
        <v>0.29399999999999998</v>
      </c>
      <c r="AX43" s="878" t="str">
        <f t="shared" ref="AX43" si="27">+(IF($AV43=0.2,"MUY BAJA",(IF($AV43=0.4,"BAJA",(IF($AV43=0.6,"MEDIA",(IF($AV43=0.8,"ALTA",(IF($AV43=1,"MUY ALTA",""))))))))))</f>
        <v>BAJA</v>
      </c>
      <c r="AY43" s="881">
        <f>+MIN(AJ43:AJ47)</f>
        <v>1</v>
      </c>
      <c r="AZ43" s="878" t="str">
        <f t="shared" ref="AZ43" si="28">+(IF($BC43=0.2,"MUY BAJA",(IF($BC43=0.4,"BAJA",(IF($BC43=0.6,"MEDIA",(IF($BC43=0.8,"ALTA",(IF($BC43=1,"MUY ALTA",""))))))))))</f>
        <v>MUY ALTA</v>
      </c>
      <c r="BA43" s="920" t="str">
        <f t="shared" ref="BA43" si="29">IF($AV43="","",(CONCATENATE("R.RESIDUAL
",(IF(AND($AV43=0.2,$BC43=0.2),1,(IF(AND($AV43=0.2,$BC43=0.4),6,(IF(AND($AV43=0.2,$BC43=0.6),11,(IF(AND($AV43=0.2,$BC43=0.8),16,(IF(AND($AV43=0.2,$BC43=1),21,(IF(AND($AV43=0.4,$BC43=0.2),2,(IF(AND($AV43=0.4,$BC43=0.4),7,(IF(AND($AV43=0.4,$BC43=0.6),12,(IF(AND($AV43=0.4,$BC43=0.8),17,(IF(AND($AV43=0.4,$BC43=1),22,(IF(AND($AV43=0.6,$BC43=0.2),3,(IF(AND($AV43=0.6,$BC43=0.4),8,(IF(AND($AV43=0.6,$BC43=0.6),13,(IF(AND($AV43=0.6,$BC43=0.8),18,(IF(AND($AV43=0.6,$BC43=1),23,(IF(AND($AV43=0.8,$BC43=0.2),4,(IF(AND($AV43=0.8,$BC43=0.4),9,(IF(AND($AV43=0.8,$BC43=0.6),14,(IF(AND($AV43=0.8,$BC43=0.8),19,(IF(AND($AV43=0.8,$BC43=1),24,(IF(AND($AV43=1,$BC43=0.2),5,(IF(AND($AV43=1,$BC43=0.4),10,(IF(AND($AV43=1,$BC43=0.6),15,(IF(AND($AV43=1,$BC43=0.8),20,(IF(AND($AV43=1,$BC43=1),25,"")))))))))))))))))))))))))))))))))))))))))))))))))))))</f>
        <v>R.RESIDUAL
22</v>
      </c>
      <c r="BB43" s="847" t="s">
        <v>599</v>
      </c>
      <c r="BC43" s="453">
        <f>+(IF(AND($AY43&gt;0,$AY43&lt;=0.2),0.2,(IF(AND($AY43&gt;0.2,$AY43&lt;=0.4),0.4,(IF(AND($AY43&gt;0.4,$AY43&lt;=0.6),0.6,(IF(AND($AY43&gt;0.6,$AY43&lt;=0.8),0.8,(IF($AY43&gt;0.8,1,""))))))))))</f>
        <v>1</v>
      </c>
      <c r="BD43" s="373">
        <f>+VLOOKUP($BA43,[4]Listas!$F$112:$G$136,2,FALSE)</f>
        <v>22</v>
      </c>
      <c r="BE43" s="359">
        <v>1</v>
      </c>
      <c r="BF43" s="454" t="str">
        <f>IF(ISERROR(IF(S43="R.INHERENTE
5","R. INHERENTE",(IF(BA43="R.RESIDUAL
5","R. RESIDUAL"," ")))),"",(IF(S43="R.INHERENTE
5","R. INHERENTE",(IF(BA43="R.RESIDUAL
5","R. RESIDUAL"," ")))))</f>
        <v xml:space="preserve"> </v>
      </c>
      <c r="BG43" s="455" t="str">
        <f>IF(ISERROR(IF(S43="R.INHERENTE
10","R. INHERENTE",(IF(BA43="R.RESIDUAL
10","R. RESIDUAL"," ")))),"",(IF(S43="R.INHERENTE
10","R. INHERENTE",(IF(BA43="R.RESIDUAL
10","R. RESIDUAL"," ")))))</f>
        <v xml:space="preserve"> </v>
      </c>
      <c r="BH43" s="456" t="str">
        <f>IF(ISERROR(IF(S43="R.INHERENTE
15","R. INHERENTE",(IF(BA43="R.RESIDUAL
15","R. RESIDUAL"," ")))),"",(IF(S43="R.INHERENTE
15","R. INHERENTE",(IF(BA43="R.RESIDUAL
15","R. RESIDUAL"," ")))))</f>
        <v xml:space="preserve"> </v>
      </c>
      <c r="BI43" s="456" t="str">
        <f>IF(ISERROR(IF(S43="R.INHERENTE
20","R. INHERENTE",(IF(BA43="R.RESIDUAL
20","R. RESIDUAL"," ")))),"",(IF(S43="R.INHERENTE
20","R. INHERENTE",(IF(BA43="R.RESIDUAL
20","R. RESIDUAL"," ")))))</f>
        <v xml:space="preserve"> </v>
      </c>
      <c r="BJ43" s="457" t="str">
        <f>IF(ISERROR(IF(S43="R.INHERENTE
25","R. INHERENTE",(IF(BA43="R.RESIDUAL
25","R. RESIDUAL"," ")))),"",(IF(S43="R.INHERENTE
25","R. INHERENTE",(IF(BA43="R.RESIDUAL
25","R. RESIDUAL"," ")))))</f>
        <v>R. INHERENTE</v>
      </c>
      <c r="BK43" s="263"/>
      <c r="BL43" s="854" t="s">
        <v>43</v>
      </c>
      <c r="BM43" s="912" t="s">
        <v>43</v>
      </c>
      <c r="BN43" s="912" t="s">
        <v>43</v>
      </c>
      <c r="BO43" s="912" t="s">
        <v>43</v>
      </c>
      <c r="BP43" s="912" t="s">
        <v>43</v>
      </c>
      <c r="BQ43" s="838"/>
      <c r="BR43" s="355"/>
      <c r="BS43" s="929" t="s">
        <v>992</v>
      </c>
      <c r="BT43" s="778" t="s">
        <v>993</v>
      </c>
      <c r="BU43" s="857" t="s">
        <v>994</v>
      </c>
      <c r="BV43" s="261"/>
      <c r="BW43" s="1547">
        <v>44653</v>
      </c>
      <c r="BX43" s="1548">
        <v>44788</v>
      </c>
      <c r="BY43" s="771"/>
      <c r="BZ43" s="771"/>
      <c r="CA43" s="768" t="s">
        <v>1066</v>
      </c>
      <c r="CB43" s="768" t="s">
        <v>1066</v>
      </c>
      <c r="CC43" s="771"/>
      <c r="CD43" s="771"/>
      <c r="CE43" s="768" t="s">
        <v>1066</v>
      </c>
      <c r="CF43" s="768" t="s">
        <v>1066</v>
      </c>
      <c r="CG43" s="771"/>
      <c r="CH43" s="771"/>
      <c r="CI43" s="768" t="s">
        <v>1067</v>
      </c>
      <c r="CJ43" s="768" t="s">
        <v>1067</v>
      </c>
      <c r="CK43" s="771"/>
      <c r="CL43" s="771"/>
      <c r="CM43" s="768" t="s">
        <v>1066</v>
      </c>
      <c r="CN43" s="768" t="s">
        <v>1066</v>
      </c>
      <c r="CO43" s="771"/>
      <c r="CP43" s="771"/>
      <c r="CQ43" s="1549" t="s">
        <v>1068</v>
      </c>
      <c r="CR43" s="276"/>
      <c r="CS43" s="1561">
        <v>44661</v>
      </c>
      <c r="CT43" s="1562">
        <v>44788</v>
      </c>
      <c r="CU43" s="1563"/>
      <c r="CV43" s="1564"/>
      <c r="CW43" s="1564"/>
      <c r="CX43" s="1564"/>
      <c r="CY43" s="1564"/>
      <c r="CZ43" s="1564"/>
      <c r="DA43" s="768" t="s">
        <v>1066</v>
      </c>
      <c r="DB43" s="768" t="s">
        <v>1066</v>
      </c>
      <c r="DC43" s="1564"/>
      <c r="DD43" s="1564"/>
      <c r="DE43" s="768" t="s">
        <v>1066</v>
      </c>
      <c r="DF43" s="768" t="s">
        <v>1066</v>
      </c>
      <c r="DG43" s="1564"/>
      <c r="DH43" s="1564"/>
      <c r="DI43" s="768" t="s">
        <v>1067</v>
      </c>
      <c r="DJ43" s="768" t="s">
        <v>1067</v>
      </c>
      <c r="DK43" s="1564"/>
      <c r="DL43" s="1564"/>
      <c r="DM43" s="768" t="s">
        <v>1066</v>
      </c>
      <c r="DN43" s="768" t="s">
        <v>1066</v>
      </c>
      <c r="DO43" s="1564"/>
      <c r="DP43" s="1564"/>
      <c r="DQ43" s="1549" t="s">
        <v>1068</v>
      </c>
      <c r="DR43" s="265"/>
      <c r="DS43" s="266"/>
      <c r="DT43" s="267"/>
      <c r="DU43" s="267"/>
      <c r="DV43" s="268"/>
    </row>
    <row r="44" spans="1:126" s="275" customFormat="1" ht="81" customHeight="1" x14ac:dyDescent="0.25">
      <c r="B44" s="861"/>
      <c r="C44" s="864"/>
      <c r="D44" s="864"/>
      <c r="E44" s="864"/>
      <c r="F44" s="867"/>
      <c r="G44" s="870"/>
      <c r="H44" s="503" t="s">
        <v>1070</v>
      </c>
      <c r="I44" s="441" t="s">
        <v>879</v>
      </c>
      <c r="J44" s="873"/>
      <c r="K44" s="887"/>
      <c r="L44" s="1039"/>
      <c r="M44" s="260"/>
      <c r="N44" s="809"/>
      <c r="O44" s="812"/>
      <c r="P44" s="815"/>
      <c r="Q44" s="818"/>
      <c r="R44" s="821"/>
      <c r="S44" s="824"/>
      <c r="T44" s="445"/>
      <c r="U44" s="531" t="s">
        <v>995</v>
      </c>
      <c r="V44" s="465" t="s">
        <v>731</v>
      </c>
      <c r="W44" s="829"/>
      <c r="X44" s="827"/>
      <c r="Y44" s="827"/>
      <c r="Z44" s="827">
        <v>15</v>
      </c>
      <c r="AA44" s="827"/>
      <c r="AB44" s="827"/>
      <c r="AC44" s="827"/>
      <c r="AD44" s="827"/>
      <c r="AE44" s="827"/>
      <c r="AF44" s="827">
        <v>15</v>
      </c>
      <c r="AG44" s="827"/>
      <c r="AH44" s="466">
        <f t="shared" si="26"/>
        <v>30</v>
      </c>
      <c r="AI44" s="479">
        <v>0.42</v>
      </c>
      <c r="AJ44" s="803"/>
      <c r="AK44" s="884" t="s">
        <v>39</v>
      </c>
      <c r="AL44" s="884"/>
      <c r="AM44" s="934" t="s">
        <v>578</v>
      </c>
      <c r="AN44" s="934"/>
      <c r="AO44" s="935" t="s">
        <v>39</v>
      </c>
      <c r="AP44" s="935"/>
      <c r="AQ44" s="534" t="s">
        <v>996</v>
      </c>
      <c r="AR44" s="435" t="s">
        <v>604</v>
      </c>
      <c r="AS44" s="468" t="s">
        <v>997</v>
      </c>
      <c r="AT44" s="469" t="s">
        <v>990</v>
      </c>
      <c r="AU44" s="502" t="s">
        <v>991</v>
      </c>
      <c r="AV44" s="373"/>
      <c r="AW44" s="876"/>
      <c r="AX44" s="879"/>
      <c r="AY44" s="882"/>
      <c r="AZ44" s="879"/>
      <c r="BA44" s="921"/>
      <c r="BB44" s="848"/>
      <c r="BC44" s="277"/>
      <c r="BD44" s="470"/>
      <c r="BE44" s="359">
        <v>0.8</v>
      </c>
      <c r="BF44" s="471" t="str">
        <f>IF(ISERROR(IF(S43="R.INHERENTE
4","R. INHERENTE",(IF(BA43="R.RESIDUAL
4","R. RESIDUAL"," ")))),"",(IF(S43="R.INHERENTE
4","R. INHERENTE",(IF(BA43="R.RESIDUAL
4","R. RESIDUAL"," ")))))</f>
        <v xml:space="preserve"> </v>
      </c>
      <c r="BG44" s="472" t="str">
        <f>IF(ISERROR(IF(S43="R.INHERENTE
9","R. INHERENTE",(IF(BA43="R.RESIDUAL
9","R. RESIDUAL"," ")))),"",(IF(S43="R.INHERENTE
9","R. INHERENTE",(IF(BA43="R.RESIDUAL
9","R. RESIDUAL"," ")))))</f>
        <v xml:space="preserve"> </v>
      </c>
      <c r="BH44" s="473" t="str">
        <f>IF(ISERROR(IF(S43="R.INHERENTE
14","R. INHERENTE",(IF(BA43="R.RESIDUAL
14","R. RESIDUAL"," ")))),"",(IF(S43="R.INHERENTE
14","R. INHERENTE",(IF(BA43="R.RESIDUAL
14","R. RESIDUAL"," ")))))</f>
        <v xml:space="preserve"> </v>
      </c>
      <c r="BI44" s="474" t="str">
        <f>IF(ISERROR(IF(S43="R.INHERENTE
19","R. INHERENTE",(IF(BA43="R.RESIDUAL
19","R. RESIDUAL"," ")))),"",(IF(S43="R.INHERENTE
19","R. INHERENTE",(IF(BA43="R.RESIDUAL
19","R. RESIDUAL"," ")))))</f>
        <v xml:space="preserve"> </v>
      </c>
      <c r="BJ44" s="475" t="str">
        <f>IF(ISERROR(IF(S43="R.INHERENTE
24","R. INHERENTE",(IF(BA43="R.RESIDUAL
24","R. RESIDUAL"," ")))),"",(IF(S43="R.INHERENTE
24","R. INHERENTE",(IF(BA43="R.RESIDUAL
24","R. RESIDUAL"," ")))))</f>
        <v xml:space="preserve"> </v>
      </c>
      <c r="BK44" s="263"/>
      <c r="BL44" s="855"/>
      <c r="BM44" s="913"/>
      <c r="BN44" s="913"/>
      <c r="BO44" s="913"/>
      <c r="BP44" s="913"/>
      <c r="BQ44" s="839"/>
      <c r="BR44" s="355"/>
      <c r="BS44" s="930"/>
      <c r="BT44" s="779"/>
      <c r="BU44" s="946"/>
      <c r="BV44" s="261"/>
      <c r="BW44" s="1550"/>
      <c r="BX44" s="1544"/>
      <c r="BY44" s="772"/>
      <c r="BZ44" s="772"/>
      <c r="CA44" s="769"/>
      <c r="CB44" s="769"/>
      <c r="CC44" s="772"/>
      <c r="CD44" s="772"/>
      <c r="CE44" s="769"/>
      <c r="CF44" s="769"/>
      <c r="CG44" s="772"/>
      <c r="CH44" s="772"/>
      <c r="CI44" s="769"/>
      <c r="CJ44" s="769"/>
      <c r="CK44" s="772"/>
      <c r="CL44" s="772"/>
      <c r="CM44" s="769"/>
      <c r="CN44" s="769"/>
      <c r="CO44" s="772"/>
      <c r="CP44" s="772"/>
      <c r="CQ44" s="1551"/>
      <c r="CR44" s="276"/>
      <c r="CS44" s="1565"/>
      <c r="CT44" s="1557"/>
      <c r="CU44" s="1555"/>
      <c r="CV44" s="774"/>
      <c r="CW44" s="774"/>
      <c r="CX44" s="774"/>
      <c r="CY44" s="774"/>
      <c r="CZ44" s="774"/>
      <c r="DA44" s="769"/>
      <c r="DB44" s="769"/>
      <c r="DC44" s="774"/>
      <c r="DD44" s="774"/>
      <c r="DE44" s="769"/>
      <c r="DF44" s="769"/>
      <c r="DG44" s="774"/>
      <c r="DH44" s="774"/>
      <c r="DI44" s="769"/>
      <c r="DJ44" s="769"/>
      <c r="DK44" s="774"/>
      <c r="DL44" s="774"/>
      <c r="DM44" s="769"/>
      <c r="DN44" s="769"/>
      <c r="DO44" s="774"/>
      <c r="DP44" s="774"/>
      <c r="DQ44" s="1551"/>
      <c r="DR44" s="265"/>
      <c r="DS44" s="269"/>
      <c r="DT44" s="270"/>
      <c r="DU44" s="270"/>
      <c r="DV44" s="271"/>
    </row>
    <row r="45" spans="1:126" s="275" customFormat="1" ht="102.75" customHeight="1" x14ac:dyDescent="0.25">
      <c r="B45" s="861"/>
      <c r="C45" s="864"/>
      <c r="D45" s="864"/>
      <c r="E45" s="864"/>
      <c r="F45" s="867"/>
      <c r="G45" s="870"/>
      <c r="H45" s="503" t="s">
        <v>1071</v>
      </c>
      <c r="I45" s="441" t="s">
        <v>879</v>
      </c>
      <c r="J45" s="873"/>
      <c r="K45" s="887"/>
      <c r="L45" s="1039"/>
      <c r="M45" s="260"/>
      <c r="N45" s="809"/>
      <c r="O45" s="812"/>
      <c r="P45" s="815"/>
      <c r="Q45" s="818"/>
      <c r="R45" s="821"/>
      <c r="S45" s="824"/>
      <c r="T45" s="445"/>
      <c r="U45" s="531" t="s">
        <v>998</v>
      </c>
      <c r="V45" s="465" t="s">
        <v>731</v>
      </c>
      <c r="W45" s="829"/>
      <c r="X45" s="827"/>
      <c r="Y45" s="827"/>
      <c r="Z45" s="827">
        <v>15</v>
      </c>
      <c r="AA45" s="827"/>
      <c r="AB45" s="827"/>
      <c r="AC45" s="827"/>
      <c r="AD45" s="827"/>
      <c r="AE45" s="827"/>
      <c r="AF45" s="827">
        <v>15</v>
      </c>
      <c r="AG45" s="827"/>
      <c r="AH45" s="466">
        <f t="shared" si="26"/>
        <v>30</v>
      </c>
      <c r="AI45" s="479">
        <v>0.29399999999999998</v>
      </c>
      <c r="AJ45" s="803"/>
      <c r="AK45" s="884" t="s">
        <v>39</v>
      </c>
      <c r="AL45" s="884"/>
      <c r="AM45" s="934" t="s">
        <v>578</v>
      </c>
      <c r="AN45" s="934"/>
      <c r="AO45" s="935" t="s">
        <v>39</v>
      </c>
      <c r="AP45" s="935"/>
      <c r="AQ45" s="534" t="s">
        <v>999</v>
      </c>
      <c r="AR45" s="435" t="s">
        <v>605</v>
      </c>
      <c r="AS45" s="468" t="s">
        <v>1000</v>
      </c>
      <c r="AT45" s="469" t="s">
        <v>990</v>
      </c>
      <c r="AU45" s="502" t="s">
        <v>991</v>
      </c>
      <c r="AV45" s="373"/>
      <c r="AW45" s="876"/>
      <c r="AX45" s="879"/>
      <c r="AY45" s="882"/>
      <c r="AZ45" s="879"/>
      <c r="BA45" s="921"/>
      <c r="BB45" s="848"/>
      <c r="BC45" s="277"/>
      <c r="BD45" s="470"/>
      <c r="BE45" s="359">
        <v>0.60000000000000009</v>
      </c>
      <c r="BF45" s="471" t="str">
        <f>IF(ISERROR(IF(S43="R.INHERENTE
3","R. INHERENTE",(IF(BA43="R.RESIDUAL
3","R. RESIDUAL"," ")))),"",(IF(S43="R.INHERENTE
3","R. INHERENTE",(IF(BA43="R.RESIDUAL
3","R. RESIDUAL"," ")))))</f>
        <v xml:space="preserve"> </v>
      </c>
      <c r="BG45" s="472" t="str">
        <f>IF(ISERROR(IF(S43="R.INHERENTE
8","R. INHERENTE",(IF(BA43="R.RESIDUAL
8","R. RESIDUAL"," ")))),"",(IF(S43="R.INHERENTE
8","R. INHERENTE",(IF(BA43="R.RESIDUAL
8","R. RESIDUAL"," ")))))</f>
        <v xml:space="preserve"> </v>
      </c>
      <c r="BH45" s="473" t="str">
        <f>IF(ISERROR(IF(S43="R.INHERENTE
13","R. INHERENTE",(IF(BA43="R.RESIDUAL
13","R. RESIDUAL"," ")))),"",(IF(S43="R.INHERENTE
13","R. INHERENTE",(IF(BA43="R.RESIDUAL
13","R. RESIDUAL"," ")))))</f>
        <v xml:space="preserve"> </v>
      </c>
      <c r="BI45" s="474" t="str">
        <f>IF(ISERROR(IF(S43="R.INHERENTE
18","R. INHERENTE",(IF(BA43="R.RESIDUAL
18","R. RESIDUAL"," ")))),"",(IF(S43="R.INHERENTE
18","R. INHERENTE",(IF(BA43="R.RESIDUAL
18","R. RESIDUAL"," ")))))</f>
        <v xml:space="preserve"> </v>
      </c>
      <c r="BJ45" s="475" t="str">
        <f>IF(ISERROR(IF(S43="R.INHERENTE
23","R. INHERENTE",(IF(BA43="R.RESIDUAL
23","R. RESIDUAL"," ")))),"",(IF(S43="R.INHERENTE
23","R. INHERENTE",(IF(BA43="R.RESIDUAL
23","R. RESIDUAL"," ")))))</f>
        <v xml:space="preserve"> </v>
      </c>
      <c r="BK45" s="263"/>
      <c r="BL45" s="855"/>
      <c r="BM45" s="913"/>
      <c r="BN45" s="913"/>
      <c r="BO45" s="913"/>
      <c r="BP45" s="913"/>
      <c r="BQ45" s="839"/>
      <c r="BR45" s="355"/>
      <c r="BS45" s="930"/>
      <c r="BT45" s="779"/>
      <c r="BU45" s="946"/>
      <c r="BV45" s="261"/>
      <c r="BW45" s="1550"/>
      <c r="BX45" s="1544"/>
      <c r="BY45" s="772"/>
      <c r="BZ45" s="772"/>
      <c r="CA45" s="769"/>
      <c r="CB45" s="769"/>
      <c r="CC45" s="772"/>
      <c r="CD45" s="772"/>
      <c r="CE45" s="769"/>
      <c r="CF45" s="769"/>
      <c r="CG45" s="772"/>
      <c r="CH45" s="772"/>
      <c r="CI45" s="769"/>
      <c r="CJ45" s="769"/>
      <c r="CK45" s="772"/>
      <c r="CL45" s="772"/>
      <c r="CM45" s="769"/>
      <c r="CN45" s="769"/>
      <c r="CO45" s="772"/>
      <c r="CP45" s="772"/>
      <c r="CQ45" s="1551"/>
      <c r="CR45" s="276"/>
      <c r="CS45" s="1565"/>
      <c r="CT45" s="1557"/>
      <c r="CU45" s="1555"/>
      <c r="CV45" s="774"/>
      <c r="CW45" s="774"/>
      <c r="CX45" s="774"/>
      <c r="CY45" s="774"/>
      <c r="CZ45" s="774"/>
      <c r="DA45" s="769"/>
      <c r="DB45" s="769"/>
      <c r="DC45" s="774"/>
      <c r="DD45" s="774"/>
      <c r="DE45" s="769"/>
      <c r="DF45" s="769"/>
      <c r="DG45" s="774"/>
      <c r="DH45" s="774"/>
      <c r="DI45" s="769"/>
      <c r="DJ45" s="769"/>
      <c r="DK45" s="774"/>
      <c r="DL45" s="774"/>
      <c r="DM45" s="769"/>
      <c r="DN45" s="769"/>
      <c r="DO45" s="774"/>
      <c r="DP45" s="774"/>
      <c r="DQ45" s="1551"/>
      <c r="DR45" s="265"/>
      <c r="DS45" s="269"/>
      <c r="DT45" s="270"/>
      <c r="DU45" s="270"/>
      <c r="DV45" s="271"/>
    </row>
    <row r="46" spans="1:126" s="275" customFormat="1" ht="81" customHeight="1" x14ac:dyDescent="0.25">
      <c r="B46" s="861"/>
      <c r="C46" s="864"/>
      <c r="D46" s="864"/>
      <c r="E46" s="864"/>
      <c r="F46" s="867"/>
      <c r="G46" s="870"/>
      <c r="H46" s="503" t="s">
        <v>1072</v>
      </c>
      <c r="I46" s="441" t="s">
        <v>882</v>
      </c>
      <c r="J46" s="873"/>
      <c r="K46" s="887"/>
      <c r="L46" s="1039"/>
      <c r="M46" s="260"/>
      <c r="N46" s="809"/>
      <c r="O46" s="812"/>
      <c r="P46" s="815"/>
      <c r="Q46" s="818"/>
      <c r="R46" s="821"/>
      <c r="S46" s="824"/>
      <c r="T46" s="445"/>
      <c r="U46" s="531"/>
      <c r="V46" s="465"/>
      <c r="W46" s="829"/>
      <c r="X46" s="827"/>
      <c r="Y46" s="827"/>
      <c r="Z46" s="827"/>
      <c r="AA46" s="827"/>
      <c r="AB46" s="827"/>
      <c r="AC46" s="827"/>
      <c r="AD46" s="827"/>
      <c r="AE46" s="827"/>
      <c r="AF46" s="827"/>
      <c r="AG46" s="827"/>
      <c r="AH46" s="466">
        <f t="shared" si="26"/>
        <v>0</v>
      </c>
      <c r="AI46" s="479"/>
      <c r="AJ46" s="803"/>
      <c r="AK46" s="884"/>
      <c r="AL46" s="884"/>
      <c r="AM46" s="885"/>
      <c r="AN46" s="885"/>
      <c r="AO46" s="884"/>
      <c r="AP46" s="884"/>
      <c r="AQ46" s="534"/>
      <c r="AR46" s="435"/>
      <c r="AS46" s="468"/>
      <c r="AT46" s="480"/>
      <c r="AU46" s="481"/>
      <c r="AV46" s="373"/>
      <c r="AW46" s="876"/>
      <c r="AX46" s="879"/>
      <c r="AY46" s="882"/>
      <c r="AZ46" s="879"/>
      <c r="BA46" s="921"/>
      <c r="BB46" s="848"/>
      <c r="BC46" s="277"/>
      <c r="BD46" s="470"/>
      <c r="BE46" s="359">
        <v>0.4</v>
      </c>
      <c r="BF46" s="471" t="str">
        <f>IF(ISERROR(IF(S43="R.INHERENTE
2","R. INHERENTE",(IF(BA43="R.RESIDUAL
2","R. RESIDUAL"," ")))),"",(IF(S43="R.INHERENTE
2","R. INHERENTE",(IF(BA43="R.RESIDUAL
2","R. RESIDUAL"," ")))))</f>
        <v xml:space="preserve"> </v>
      </c>
      <c r="BG46" s="472" t="str">
        <f>IF(ISERROR(IF(S43="R.INHERENTE
7","R. INHERENTE",(IF(BA43="R.RESIDUAL
7","R. RESIDUAL"," ")))),"",(IF(S43="R.INHERENTE
7","R. INHERENTE",(IF(BA43="R.RESIDUAL
7","R. RESIDUAL"," ")))))</f>
        <v xml:space="preserve"> </v>
      </c>
      <c r="BH46" s="482" t="str">
        <f>IF(ISERROR(IF(S43="R.INHERENTE
12","R. INHERENTE",(IF(BA43="R.RESIDUAL
12","R. RESIDUAL"," ")))),"",(IF(S43="R.INHERENTE
12","R. INHERENTE",(IF(BA43="R.RESIDUAL
12","R. RESIDUAL"," ")))))</f>
        <v xml:space="preserve"> </v>
      </c>
      <c r="BI46" s="473" t="str">
        <f>IF(ISERROR(IF(S43="R.INHERENTE
17","R. INHERENTE",(IF(BA43="R.RESIDUAL
17","R. RESIDUAL"," ")))),"",(IF(S43="R.INHERENTE
17","R. INHERENTE",(IF(BA43="R.RESIDUAL
17","R. RESIDUAL"," ")))))</f>
        <v xml:space="preserve"> </v>
      </c>
      <c r="BJ46" s="475" t="str">
        <f>IF(ISERROR(IF(S43="R.INHERENTE
22","R. INHERENTE",(IF(BA43="R.RESIDUAL
22","R. RESIDUAL"," ")))),"",(IF(S43="R.INHERENTE
22","R. INHERENTE",(IF(BA43="R.RESIDUAL
22","R. RESIDUAL"," ")))))</f>
        <v>R. RESIDUAL</v>
      </c>
      <c r="BK46" s="263"/>
      <c r="BL46" s="855"/>
      <c r="BM46" s="913"/>
      <c r="BN46" s="913"/>
      <c r="BO46" s="913"/>
      <c r="BP46" s="913"/>
      <c r="BQ46" s="839"/>
      <c r="BR46" s="355"/>
      <c r="BS46" s="930"/>
      <c r="BT46" s="779"/>
      <c r="BU46" s="946"/>
      <c r="BV46" s="261"/>
      <c r="BW46" s="1550"/>
      <c r="BX46" s="1544"/>
      <c r="BY46" s="772"/>
      <c r="BZ46" s="772"/>
      <c r="CA46" s="769"/>
      <c r="CB46" s="769"/>
      <c r="CC46" s="772"/>
      <c r="CD46" s="772"/>
      <c r="CE46" s="769"/>
      <c r="CF46" s="769"/>
      <c r="CG46" s="772"/>
      <c r="CH46" s="772"/>
      <c r="CI46" s="769"/>
      <c r="CJ46" s="769"/>
      <c r="CK46" s="772"/>
      <c r="CL46" s="772"/>
      <c r="CM46" s="769"/>
      <c r="CN46" s="769"/>
      <c r="CO46" s="772"/>
      <c r="CP46" s="772"/>
      <c r="CQ46" s="1551"/>
      <c r="CR46" s="276"/>
      <c r="CS46" s="1565"/>
      <c r="CT46" s="1557"/>
      <c r="CU46" s="1555"/>
      <c r="CV46" s="774"/>
      <c r="CW46" s="774"/>
      <c r="CX46" s="774"/>
      <c r="CY46" s="774"/>
      <c r="CZ46" s="774"/>
      <c r="DA46" s="769"/>
      <c r="DB46" s="769"/>
      <c r="DC46" s="774"/>
      <c r="DD46" s="774"/>
      <c r="DE46" s="769"/>
      <c r="DF46" s="769"/>
      <c r="DG46" s="774"/>
      <c r="DH46" s="774"/>
      <c r="DI46" s="769"/>
      <c r="DJ46" s="769"/>
      <c r="DK46" s="774"/>
      <c r="DL46" s="774"/>
      <c r="DM46" s="769"/>
      <c r="DN46" s="769"/>
      <c r="DO46" s="774"/>
      <c r="DP46" s="774"/>
      <c r="DQ46" s="1551"/>
      <c r="DR46" s="265"/>
      <c r="DS46" s="269"/>
      <c r="DT46" s="270"/>
      <c r="DU46" s="270"/>
      <c r="DV46" s="271"/>
    </row>
    <row r="47" spans="1:126" s="275" customFormat="1" ht="81" customHeight="1" thickBot="1" x14ac:dyDescent="0.3">
      <c r="B47" s="862"/>
      <c r="C47" s="865"/>
      <c r="D47" s="865"/>
      <c r="E47" s="865"/>
      <c r="F47" s="868"/>
      <c r="G47" s="871"/>
      <c r="H47" s="423"/>
      <c r="I47" s="442"/>
      <c r="J47" s="874"/>
      <c r="K47" s="888"/>
      <c r="L47" s="1040"/>
      <c r="M47" s="260"/>
      <c r="N47" s="810"/>
      <c r="O47" s="813"/>
      <c r="P47" s="816"/>
      <c r="Q47" s="819"/>
      <c r="R47" s="822"/>
      <c r="S47" s="825"/>
      <c r="T47" s="445"/>
      <c r="U47" s="532"/>
      <c r="V47" s="483"/>
      <c r="W47" s="830"/>
      <c r="X47" s="826"/>
      <c r="Y47" s="826"/>
      <c r="Z47" s="826"/>
      <c r="AA47" s="826"/>
      <c r="AB47" s="826"/>
      <c r="AC47" s="826"/>
      <c r="AD47" s="826"/>
      <c r="AE47" s="826"/>
      <c r="AF47" s="826"/>
      <c r="AG47" s="826"/>
      <c r="AH47" s="484">
        <f t="shared" si="26"/>
        <v>0</v>
      </c>
      <c r="AI47" s="485"/>
      <c r="AJ47" s="804"/>
      <c r="AK47" s="837"/>
      <c r="AL47" s="837"/>
      <c r="AM47" s="911"/>
      <c r="AN47" s="911"/>
      <c r="AO47" s="837"/>
      <c r="AP47" s="837"/>
      <c r="AQ47" s="535"/>
      <c r="AR47" s="486"/>
      <c r="AS47" s="487"/>
      <c r="AT47" s="488"/>
      <c r="AU47" s="489"/>
      <c r="AV47" s="373"/>
      <c r="AW47" s="877"/>
      <c r="AX47" s="880"/>
      <c r="AY47" s="883"/>
      <c r="AZ47" s="880"/>
      <c r="BA47" s="922"/>
      <c r="BB47" s="849"/>
      <c r="BC47" s="277"/>
      <c r="BD47" s="470"/>
      <c r="BE47" s="360">
        <v>0.2</v>
      </c>
      <c r="BF47" s="490" t="str">
        <f>IF(ISERROR(IF(S43="R.INHERENTE
1","R. INHERENTE",(IF(BA43="R.RESIDUAL
1","R. RESIDUAL"," ")))),"",(IF(S43="R.INHERENTE
1","R. INHERENTE",(IF(BA43="R.RESIDUAL
1","R. RESIDUAL"," ")))))</f>
        <v xml:space="preserve"> </v>
      </c>
      <c r="BG47" s="491" t="str">
        <f>IF(ISERROR(IF(S43="R.INHERENTE
6","R. INHERENTE",(IF(BA43="R.RESIDUAL
6","R. RESIDUAL"," ")))),"",(IF(S43="R.INHERENTE
6","R. INHERENTE",(IF(BA43="R.RESIDUAL
6","R. RESIDUAL"," ")))))</f>
        <v xml:space="preserve"> </v>
      </c>
      <c r="BH47" s="492" t="str">
        <f>IF(ISERROR(IF(S43="R.INHERENTE
11","R. INHERENTE",(IF(BA43="R.RESIDUAL
11","R. RESIDUAL"," ")))),"",(IF(S43="R.INHERENTE
11","R. INHERENTE",(IF(BA43="R.RESIDUAL
11","R. RESIDUAL"," ")))))</f>
        <v xml:space="preserve"> </v>
      </c>
      <c r="BI47" s="493" t="str">
        <f>IF(ISERROR(IF(S43="R.INHERENTE
16","R. INHERENTE",(IF(BA43="R.RESIDUAL
16","R. RESIDUAL"," ")))),"",(IF(S43="R.INHERENTE
16","R. INHERENTE",(IF(BA43="R.RESIDUAL
16","R. RESIDUAL"," ")))))</f>
        <v xml:space="preserve"> </v>
      </c>
      <c r="BJ47" s="494" t="str">
        <f>IF(ISERROR(IF(S43="R.INHERENTE
21","R. INHERENTE",(IF(BA43="R.RESIDUAL
21","R. RESIDUAL"," ")))),"",(IF(S43="R.INHERENTE
21","R. INHERENTE",(IF(BA43="R.RESIDUAL
21","R. RESIDUAL"," ")))))</f>
        <v xml:space="preserve"> </v>
      </c>
      <c r="BK47" s="263"/>
      <c r="BL47" s="856"/>
      <c r="BM47" s="914"/>
      <c r="BN47" s="914"/>
      <c r="BO47" s="914"/>
      <c r="BP47" s="914"/>
      <c r="BQ47" s="840"/>
      <c r="BR47" s="384"/>
      <c r="BS47" s="931"/>
      <c r="BT47" s="780"/>
      <c r="BU47" s="947"/>
      <c r="BV47" s="261"/>
      <c r="BW47" s="1552"/>
      <c r="BX47" s="1553"/>
      <c r="BY47" s="773"/>
      <c r="BZ47" s="773"/>
      <c r="CA47" s="770"/>
      <c r="CB47" s="770"/>
      <c r="CC47" s="773"/>
      <c r="CD47" s="773"/>
      <c r="CE47" s="770"/>
      <c r="CF47" s="770"/>
      <c r="CG47" s="773"/>
      <c r="CH47" s="773"/>
      <c r="CI47" s="770"/>
      <c r="CJ47" s="770"/>
      <c r="CK47" s="773"/>
      <c r="CL47" s="773"/>
      <c r="CM47" s="770"/>
      <c r="CN47" s="770"/>
      <c r="CO47" s="773"/>
      <c r="CP47" s="773"/>
      <c r="CQ47" s="1554"/>
      <c r="CR47" s="276"/>
      <c r="CS47" s="1566"/>
      <c r="CT47" s="1567"/>
      <c r="CU47" s="1568"/>
      <c r="CV47" s="1569"/>
      <c r="CW47" s="1569"/>
      <c r="CX47" s="1569"/>
      <c r="CY47" s="1569"/>
      <c r="CZ47" s="1569"/>
      <c r="DA47" s="770"/>
      <c r="DB47" s="770"/>
      <c r="DC47" s="1569"/>
      <c r="DD47" s="1569"/>
      <c r="DE47" s="770"/>
      <c r="DF47" s="770"/>
      <c r="DG47" s="1569"/>
      <c r="DH47" s="1569"/>
      <c r="DI47" s="770"/>
      <c r="DJ47" s="770"/>
      <c r="DK47" s="1569"/>
      <c r="DL47" s="1569"/>
      <c r="DM47" s="770"/>
      <c r="DN47" s="770"/>
      <c r="DO47" s="1569"/>
      <c r="DP47" s="1569"/>
      <c r="DQ47" s="1554"/>
      <c r="DR47" s="265"/>
      <c r="DS47" s="272"/>
      <c r="DT47" s="273"/>
      <c r="DU47" s="273"/>
      <c r="DV47" s="274"/>
    </row>
    <row r="48" spans="1:126" ht="18.75" customHeight="1" thickBot="1" x14ac:dyDescent="0.3">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277"/>
      <c r="AX48" s="277"/>
      <c r="AY48" s="277"/>
      <c r="AZ48" s="277"/>
      <c r="BA48" s="277"/>
      <c r="BB48" s="364"/>
      <c r="BC48" s="364"/>
      <c r="BD48" s="364"/>
      <c r="BF48" s="367">
        <v>0.2</v>
      </c>
      <c r="BG48" s="368">
        <v>0.4</v>
      </c>
      <c r="BH48" s="368">
        <v>0.60000000000000009</v>
      </c>
      <c r="BI48" s="368">
        <v>0.8</v>
      </c>
      <c r="BJ48" s="368">
        <v>1</v>
      </c>
    </row>
    <row r="49" spans="1:126" s="361" customFormat="1" ht="81" customHeight="1" thickBot="1" x14ac:dyDescent="0.3">
      <c r="B49" s="860">
        <v>6</v>
      </c>
      <c r="C49" s="863" t="s">
        <v>643</v>
      </c>
      <c r="D49" s="863" t="s">
        <v>620</v>
      </c>
      <c r="E49" s="863" t="s">
        <v>591</v>
      </c>
      <c r="F49" s="866" t="s">
        <v>589</v>
      </c>
      <c r="G49" s="869" t="s">
        <v>1001</v>
      </c>
      <c r="H49" s="508" t="s">
        <v>1002</v>
      </c>
      <c r="I49" s="439" t="s">
        <v>879</v>
      </c>
      <c r="J49" s="872" t="str">
        <f>IF(F49="","",(CONCATENATE("Posibilidad de afectación ",F49," ",G49," ",H49," ",H50," ",H51," ",H52," ",H53)))</f>
        <v xml:space="preserve">Posibilidad de afectación Económica y Reputacional  por omitir la realización transaccional de manera electrónica de cualquier proceso contractual de la Subred, debido a la falta de control de los procesos realizados transaccionalmente por la plataforma SECOP II . y al desconocimiento de las plataformas administradas por Colombia Compra Eficiente   </v>
      </c>
      <c r="K49" s="886" t="s">
        <v>875</v>
      </c>
      <c r="L49" s="1038" t="s">
        <v>842</v>
      </c>
      <c r="M49" s="445"/>
      <c r="N49" s="808" t="s">
        <v>885</v>
      </c>
      <c r="O49" s="811">
        <f>IF(ISERROR(VLOOKUP($N49,[5]Listas!$E$20:$F$24,2,FALSE)),"",(VLOOKUP($N49,[5]Listas!$E$20:$F$24,2,FALSE)))</f>
        <v>1</v>
      </c>
      <c r="P49" s="814" t="str">
        <f>IF(ISERROR(VLOOKUP($O49,[5]Listas!$E$3:$F$7,2,FALSE)),"",(VLOOKUP($O49,[5]Listas!$E$3:$F$7,2,FALSE)))</f>
        <v>MUY ALTA 
Se espera que el evento ocurra en la mayoría de las circunstancias.</v>
      </c>
      <c r="Q49" s="817" t="s">
        <v>850</v>
      </c>
      <c r="R49" s="820">
        <f>IF(ISERROR(VLOOKUP($Q49,[5]Listas!$E$28:$F$35,2,FALSE)),"",(VLOOKUP($Q49,[5]Listas!$E$28:$F$35,2,FALSE)))</f>
        <v>0.8</v>
      </c>
      <c r="S49" s="823" t="str">
        <f t="shared" ref="S49" si="30">IF(O49="","",(CONCATENATE("R.INHERENTE
",(IF(AND($O49=0.2,$R49=0.2),1,(IF(AND($O49=0.2,$R49=0.4),6,(IF(AND($O49=0.2,$R49=0.6),11,(IF(AND($O49=0.2,$R49=0.8),16,(IF(AND($O49=0.2,$R49=1),21,(IF(AND($O49=0.4,$R49=0.2),2,(IF(AND($O49=0.4,$R49=0.4),7,(IF(AND($O49=0.4,$R49=0.6),12,(IF(AND($O49=0.4,$R49=0.8),17,(IF(AND($O49=0.4,$R49=1),22,(IF(AND($O49=0.6,$R49=0.2),3,(IF(AND($O49=0.6,$R49=0.4),8,(IF(AND($O49=0.6,$R49=0.6),13,(IF(AND($O49=0.6,$R49=0.8),18,(IF(AND($O49=0.6,$R49=1),23,(IF(AND($O49=0.8,$R49=0.2),4,(IF(AND($O49=0.8,$R49=0.4),9,(IF(AND($O49=0.8,$R49=0.6),14,(IF(AND($O49=0.8,$R49=0.8),19,(IF(AND($O49=0.8,$R49=1),24,(IF(AND($O49=1,$R49=0.2),5,(IF(AND($O49=1,$R49=0.4),10,(IF(AND($O49=1,$R49=0.6),15,(IF(AND($O49=1,$R49=0.8),20,(IF(AND($O49=1,$R49=1),25,"")))))))))))))))))))))))))))))))))))))))))))))))))))))</f>
        <v>R.INHERENTE
20</v>
      </c>
      <c r="T49" s="445">
        <f>+VLOOKUP($S49,[5]Listas!$D$112:$E$136,2,FALSE)</f>
        <v>20</v>
      </c>
      <c r="U49" s="530" t="s">
        <v>1003</v>
      </c>
      <c r="V49" s="446" t="s">
        <v>731</v>
      </c>
      <c r="W49" s="828" t="s">
        <v>43</v>
      </c>
      <c r="X49" s="889">
        <v>25</v>
      </c>
      <c r="Y49" s="889"/>
      <c r="Z49" s="889"/>
      <c r="AA49" s="889"/>
      <c r="AB49" s="889"/>
      <c r="AC49" s="889"/>
      <c r="AD49" s="889"/>
      <c r="AE49" s="889"/>
      <c r="AF49" s="889">
        <v>15</v>
      </c>
      <c r="AG49" s="889"/>
      <c r="AH49" s="447">
        <f t="shared" ref="AH49:AH53" si="31">X49+Z49+AB49+AD49+AF49</f>
        <v>40</v>
      </c>
      <c r="AI49" s="448">
        <v>0.6</v>
      </c>
      <c r="AJ49" s="802">
        <f>R49</f>
        <v>0.8</v>
      </c>
      <c r="AK49" s="915" t="s">
        <v>39</v>
      </c>
      <c r="AL49" s="915"/>
      <c r="AM49" s="916" t="s">
        <v>577</v>
      </c>
      <c r="AN49" s="916"/>
      <c r="AO49" s="915" t="s">
        <v>189</v>
      </c>
      <c r="AP49" s="915"/>
      <c r="AQ49" s="533" t="s">
        <v>1004</v>
      </c>
      <c r="AR49" s="449" t="s">
        <v>1005</v>
      </c>
      <c r="AS49" s="450" t="s">
        <v>1006</v>
      </c>
      <c r="AT49" s="451" t="s">
        <v>1007</v>
      </c>
      <c r="AU49" s="452" t="s">
        <v>1008</v>
      </c>
      <c r="AV49" s="453">
        <f>+(IF(AND($AW49&gt;0,$AW49&lt;=0.2),0.2,(IF(AND($AW49&gt;0.2,$AW49&lt;=0.4),0.4,(IF(AND($AW49&gt;0.4,$AW49&lt;=0.6),0.6,(IF(AND($AW49&gt;0.6,$AW49&lt;=0.8),0.8,(IF($AW49&gt;0.8,1,""))))))))))</f>
        <v>0.4</v>
      </c>
      <c r="AW49" s="875">
        <f>+MIN(AI49:AI53)</f>
        <v>0.252</v>
      </c>
      <c r="AX49" s="878" t="str">
        <f t="shared" ref="AX49" si="32">+(IF($AV49=0.2,"MUY BAJA",(IF($AV49=0.4,"BAJA",(IF($AV49=0.6,"MEDIA",(IF($AV49=0.8,"ALTA",(IF($AV49=1,"MUY ALTA",""))))))))))</f>
        <v>BAJA</v>
      </c>
      <c r="AY49" s="881">
        <f>+MIN(AJ49:AJ53)</f>
        <v>0.8</v>
      </c>
      <c r="AZ49" s="878" t="str">
        <f t="shared" ref="AZ49" si="33">+(IF($BC49=0.2,"MUY BAJA",(IF($BC49=0.4,"BAJA",(IF($BC49=0.6,"MEDIA",(IF($BC49=0.8,"ALTA",(IF($BC49=1,"MUY ALTA",""))))))))))</f>
        <v>ALTA</v>
      </c>
      <c r="BA49" s="920" t="str">
        <f t="shared" ref="BA49" si="34">IF($AV49="","",(CONCATENATE("R.RESIDUAL
",(IF(AND($AV49=0.2,$BC49=0.2),1,(IF(AND($AV49=0.2,$BC49=0.4),6,(IF(AND($AV49=0.2,$BC49=0.6),11,(IF(AND($AV49=0.2,$BC49=0.8),16,(IF(AND($AV49=0.2,$BC49=1),21,(IF(AND($AV49=0.4,$BC49=0.2),2,(IF(AND($AV49=0.4,$BC49=0.4),7,(IF(AND($AV49=0.4,$BC49=0.6),12,(IF(AND($AV49=0.4,$BC49=0.8),17,(IF(AND($AV49=0.4,$BC49=1),22,(IF(AND($AV49=0.6,$BC49=0.2),3,(IF(AND($AV49=0.6,$BC49=0.4),8,(IF(AND($AV49=0.6,$BC49=0.6),13,(IF(AND($AV49=0.6,$BC49=0.8),18,(IF(AND($AV49=0.6,$BC49=1),23,(IF(AND($AV49=0.8,$BC49=0.2),4,(IF(AND($AV49=0.8,$BC49=0.4),9,(IF(AND($AV49=0.8,$BC49=0.6),14,(IF(AND($AV49=0.8,$BC49=0.8),19,(IF(AND($AV49=0.8,$BC49=1),24,(IF(AND($AV49=1,$BC49=0.2),5,(IF(AND($AV49=1,$BC49=0.4),10,(IF(AND($AV49=1,$BC49=0.6),15,(IF(AND($AV49=1,$BC49=0.8),20,(IF(AND($AV49=1,$BC49=1),25,"")))))))))))))))))))))))))))))))))))))))))))))))))))))</f>
        <v>R.RESIDUAL
17</v>
      </c>
      <c r="BB49" s="847" t="s">
        <v>599</v>
      </c>
      <c r="BC49" s="453">
        <f>+(IF(AND($AY49&gt;0,$AY49&lt;=0.2),0.2,(IF(AND($AY49&gt;0.2,$AY49&lt;=0.4),0.4,(IF(AND($AY49&gt;0.4,$AY49&lt;=0.6),0.6,(IF(AND($AY49&gt;0.6,$AY49&lt;=0.8),0.8,(IF($AY49&gt;0.8,1,""))))))))))</f>
        <v>0.8</v>
      </c>
      <c r="BD49" s="373">
        <f>+VLOOKUP($BA49,[5]Listas!$F$112:$G$136,2,FALSE)</f>
        <v>17</v>
      </c>
      <c r="BE49" s="359">
        <v>1</v>
      </c>
      <c r="BF49" s="454" t="str">
        <f>IF(ISERROR(IF(S49="R.INHERENTE
5","R. INHERENTE",(IF(BA49="R.RESIDUAL
5","R. RESIDUAL"," ")))),"",(IF(S49="R.INHERENTE
5","R. INHERENTE",(IF(BA49="R.RESIDUAL
5","R. RESIDUAL"," ")))))</f>
        <v xml:space="preserve"> </v>
      </c>
      <c r="BG49" s="455" t="str">
        <f>IF(ISERROR(IF(S49="R.INHERENTE
10","R. INHERENTE",(IF(BA49="R.RESIDUAL
10","R. RESIDUAL"," ")))),"",(IF(S49="R.INHERENTE
10","R. INHERENTE",(IF(BA49="R.RESIDUAL
10","R. RESIDUAL"," ")))))</f>
        <v xml:space="preserve"> </v>
      </c>
      <c r="BH49" s="456" t="str">
        <f>IF(ISERROR(IF(S49="R.INHERENTE
15","R. INHERENTE",(IF(BA49="R.RESIDUAL
15","R. RESIDUAL"," ")))),"",(IF(S49="R.INHERENTE
15","R. INHERENTE",(IF(BA49="R.RESIDUAL
15","R. RESIDUAL"," ")))))</f>
        <v xml:space="preserve"> </v>
      </c>
      <c r="BI49" s="456" t="str">
        <f>IF(ISERROR(IF(S49="R.INHERENTE
20","R. INHERENTE",(IF(BA49="R.RESIDUAL
20","R. RESIDUAL"," ")))),"",(IF(S49="R.INHERENTE
20","R. INHERENTE",(IF(BA49="R.RESIDUAL
20","R. RESIDUAL"," ")))))</f>
        <v>R. INHERENTE</v>
      </c>
      <c r="BJ49" s="457" t="str">
        <f>IF(ISERROR(IF(S49="R.INHERENTE
25","R. INHERENTE",(IF(BA49="R.RESIDUAL
25","R. RESIDUAL"," ")))),"",(IF(S49="R.INHERENTE
25","R. INHERENTE",(IF(BA49="R.RESIDUAL
25","R. RESIDUAL"," ")))))</f>
        <v xml:space="preserve"> </v>
      </c>
      <c r="BK49" s="458"/>
      <c r="BL49" s="854" t="s">
        <v>43</v>
      </c>
      <c r="BM49" s="912" t="s">
        <v>43</v>
      </c>
      <c r="BN49" s="912" t="s">
        <v>43</v>
      </c>
      <c r="BO49" s="912" t="s">
        <v>43</v>
      </c>
      <c r="BP49" s="912" t="s">
        <v>43</v>
      </c>
      <c r="BQ49" s="838"/>
      <c r="BR49" s="459"/>
      <c r="BS49" s="917" t="s">
        <v>1009</v>
      </c>
      <c r="BT49" s="775" t="s">
        <v>1007</v>
      </c>
      <c r="BU49" s="926" t="s">
        <v>1010</v>
      </c>
      <c r="BV49" s="460"/>
      <c r="BW49" s="1547">
        <v>44653</v>
      </c>
      <c r="BX49" s="1548">
        <v>44788</v>
      </c>
      <c r="BY49" s="771"/>
      <c r="BZ49" s="771"/>
      <c r="CA49" s="768" t="s">
        <v>1066</v>
      </c>
      <c r="CB49" s="768" t="s">
        <v>1066</v>
      </c>
      <c r="CC49" s="771"/>
      <c r="CD49" s="771"/>
      <c r="CE49" s="768" t="s">
        <v>1066</v>
      </c>
      <c r="CF49" s="768" t="s">
        <v>1066</v>
      </c>
      <c r="CG49" s="771"/>
      <c r="CH49" s="771"/>
      <c r="CI49" s="768" t="s">
        <v>1067</v>
      </c>
      <c r="CJ49" s="768" t="s">
        <v>1067</v>
      </c>
      <c r="CK49" s="771"/>
      <c r="CL49" s="771"/>
      <c r="CM49" s="768" t="s">
        <v>1066</v>
      </c>
      <c r="CN49" s="768" t="s">
        <v>1066</v>
      </c>
      <c r="CO49" s="771"/>
      <c r="CP49" s="771"/>
      <c r="CQ49" s="1549" t="s">
        <v>1068</v>
      </c>
      <c r="CR49" s="276"/>
      <c r="CS49" s="1561">
        <v>44661</v>
      </c>
      <c r="CT49" s="1562">
        <v>44788</v>
      </c>
      <c r="CU49" s="1563"/>
      <c r="CV49" s="1564"/>
      <c r="CW49" s="1564"/>
      <c r="CX49" s="1564"/>
      <c r="CY49" s="1564"/>
      <c r="CZ49" s="1564"/>
      <c r="DA49" s="768" t="s">
        <v>1066</v>
      </c>
      <c r="DB49" s="768" t="s">
        <v>1066</v>
      </c>
      <c r="DC49" s="1564"/>
      <c r="DD49" s="1564"/>
      <c r="DE49" s="768" t="s">
        <v>1066</v>
      </c>
      <c r="DF49" s="768" t="s">
        <v>1066</v>
      </c>
      <c r="DG49" s="1564"/>
      <c r="DH49" s="1564"/>
      <c r="DI49" s="768" t="s">
        <v>1067</v>
      </c>
      <c r="DJ49" s="768" t="s">
        <v>1067</v>
      </c>
      <c r="DK49" s="1564"/>
      <c r="DL49" s="1564"/>
      <c r="DM49" s="768" t="s">
        <v>1066</v>
      </c>
      <c r="DN49" s="768" t="s">
        <v>1066</v>
      </c>
      <c r="DO49" s="1564"/>
      <c r="DP49" s="1564"/>
      <c r="DQ49" s="1549" t="s">
        <v>1068</v>
      </c>
      <c r="DR49" s="461"/>
      <c r="DS49" s="462"/>
      <c r="DT49" s="463"/>
      <c r="DU49" s="463"/>
      <c r="DV49" s="464"/>
    </row>
    <row r="50" spans="1:126" s="361" customFormat="1" ht="81" customHeight="1" thickBot="1" x14ac:dyDescent="0.3">
      <c r="B50" s="861"/>
      <c r="C50" s="864"/>
      <c r="D50" s="864"/>
      <c r="E50" s="864"/>
      <c r="F50" s="867"/>
      <c r="G50" s="870"/>
      <c r="H50" s="503" t="s">
        <v>1011</v>
      </c>
      <c r="I50" s="441" t="s">
        <v>879</v>
      </c>
      <c r="J50" s="873"/>
      <c r="K50" s="887"/>
      <c r="L50" s="1039"/>
      <c r="M50" s="445"/>
      <c r="N50" s="809"/>
      <c r="O50" s="812"/>
      <c r="P50" s="815"/>
      <c r="Q50" s="818"/>
      <c r="R50" s="821"/>
      <c r="S50" s="824"/>
      <c r="T50" s="445"/>
      <c r="U50" s="531" t="s">
        <v>1012</v>
      </c>
      <c r="V50" s="465" t="s">
        <v>731</v>
      </c>
      <c r="W50" s="829"/>
      <c r="X50" s="827"/>
      <c r="Y50" s="827"/>
      <c r="Z50" s="827">
        <v>15</v>
      </c>
      <c r="AA50" s="827"/>
      <c r="AB50" s="827"/>
      <c r="AC50" s="827"/>
      <c r="AD50" s="827"/>
      <c r="AE50" s="827"/>
      <c r="AF50" s="827">
        <v>15</v>
      </c>
      <c r="AG50" s="827"/>
      <c r="AH50" s="466">
        <f t="shared" si="31"/>
        <v>30</v>
      </c>
      <c r="AI50" s="467">
        <v>0.42</v>
      </c>
      <c r="AJ50" s="803"/>
      <c r="AK50" s="884" t="s">
        <v>39</v>
      </c>
      <c r="AL50" s="884"/>
      <c r="AM50" s="885" t="s">
        <v>577</v>
      </c>
      <c r="AN50" s="885"/>
      <c r="AO50" s="884" t="s">
        <v>189</v>
      </c>
      <c r="AP50" s="884"/>
      <c r="AQ50" s="534" t="s">
        <v>1013</v>
      </c>
      <c r="AR50" s="435" t="s">
        <v>604</v>
      </c>
      <c r="AS50" s="468" t="s">
        <v>1014</v>
      </c>
      <c r="AT50" s="469" t="s">
        <v>1007</v>
      </c>
      <c r="AU50" s="452" t="s">
        <v>1008</v>
      </c>
      <c r="AV50" s="373"/>
      <c r="AW50" s="876"/>
      <c r="AX50" s="879"/>
      <c r="AY50" s="882"/>
      <c r="AZ50" s="879"/>
      <c r="BA50" s="921"/>
      <c r="BB50" s="848"/>
      <c r="BC50" s="277"/>
      <c r="BD50" s="470"/>
      <c r="BE50" s="359">
        <v>0.8</v>
      </c>
      <c r="BF50" s="471" t="str">
        <f>IF(ISERROR(IF(S49="R.INHERENTE
4","R. INHERENTE",(IF(BA49="R.RESIDUAL
4","R. RESIDUAL"," ")))),"",(IF(S49="R.INHERENTE
4","R. INHERENTE",(IF(BA49="R.RESIDUAL
4","R. RESIDUAL"," ")))))</f>
        <v xml:space="preserve"> </v>
      </c>
      <c r="BG50" s="472" t="str">
        <f>IF(ISERROR(IF(S49="R.INHERENTE
9","R. INHERENTE",(IF(BA49="R.RESIDUAL
9","R. RESIDUAL"," ")))),"",(IF(S49="R.INHERENTE
9","R. INHERENTE",(IF(BA49="R.RESIDUAL
9","R. RESIDUAL"," ")))))</f>
        <v xml:space="preserve"> </v>
      </c>
      <c r="BH50" s="473" t="str">
        <f>IF(ISERROR(IF(S49="R.INHERENTE
14","R. INHERENTE",(IF(BA49="R.RESIDUAL
14","R. RESIDUAL"," ")))),"",(IF(S49="R.INHERENTE
14","R. INHERENTE",(IF(BA49="R.RESIDUAL
14","R. RESIDUAL"," ")))))</f>
        <v xml:space="preserve"> </v>
      </c>
      <c r="BI50" s="474" t="str">
        <f>IF(ISERROR(IF(S49="R.INHERENTE
19","R. INHERENTE",(IF(BA49="R.RESIDUAL
19","R. RESIDUAL"," ")))),"",(IF(S49="R.INHERENTE
19","R. INHERENTE",(IF(BA49="R.RESIDUAL
19","R. RESIDUAL"," ")))))</f>
        <v xml:space="preserve"> </v>
      </c>
      <c r="BJ50" s="475" t="str">
        <f>IF(ISERROR(IF(S49="R.INHERENTE
24","R. INHERENTE",(IF(BA49="R.RESIDUAL
24","R. RESIDUAL"," ")))),"",(IF(S49="R.INHERENTE
24","R. INHERENTE",(IF(BA49="R.RESIDUAL
24","R. RESIDUAL"," ")))))</f>
        <v xml:space="preserve"> </v>
      </c>
      <c r="BK50" s="458"/>
      <c r="BL50" s="855"/>
      <c r="BM50" s="913"/>
      <c r="BN50" s="913"/>
      <c r="BO50" s="913"/>
      <c r="BP50" s="913"/>
      <c r="BQ50" s="839"/>
      <c r="BR50" s="459"/>
      <c r="BS50" s="918"/>
      <c r="BT50" s="776"/>
      <c r="BU50" s="932"/>
      <c r="BV50" s="460"/>
      <c r="BW50" s="1550"/>
      <c r="BX50" s="1544"/>
      <c r="BY50" s="772"/>
      <c r="BZ50" s="772"/>
      <c r="CA50" s="769"/>
      <c r="CB50" s="769"/>
      <c r="CC50" s="772"/>
      <c r="CD50" s="772"/>
      <c r="CE50" s="769"/>
      <c r="CF50" s="769"/>
      <c r="CG50" s="772"/>
      <c r="CH50" s="772"/>
      <c r="CI50" s="769"/>
      <c r="CJ50" s="769"/>
      <c r="CK50" s="772"/>
      <c r="CL50" s="772"/>
      <c r="CM50" s="769"/>
      <c r="CN50" s="769"/>
      <c r="CO50" s="772"/>
      <c r="CP50" s="772"/>
      <c r="CQ50" s="1551"/>
      <c r="CR50" s="276"/>
      <c r="CS50" s="1565"/>
      <c r="CT50" s="1557"/>
      <c r="CU50" s="1555"/>
      <c r="CV50" s="774"/>
      <c r="CW50" s="774"/>
      <c r="CX50" s="774"/>
      <c r="CY50" s="774"/>
      <c r="CZ50" s="774"/>
      <c r="DA50" s="769"/>
      <c r="DB50" s="769"/>
      <c r="DC50" s="774"/>
      <c r="DD50" s="774"/>
      <c r="DE50" s="769"/>
      <c r="DF50" s="769"/>
      <c r="DG50" s="774"/>
      <c r="DH50" s="774"/>
      <c r="DI50" s="769"/>
      <c r="DJ50" s="769"/>
      <c r="DK50" s="774"/>
      <c r="DL50" s="774"/>
      <c r="DM50" s="769"/>
      <c r="DN50" s="769"/>
      <c r="DO50" s="774"/>
      <c r="DP50" s="774"/>
      <c r="DQ50" s="1551"/>
      <c r="DR50" s="461"/>
      <c r="DS50" s="476"/>
      <c r="DT50" s="477"/>
      <c r="DU50" s="477"/>
      <c r="DV50" s="478"/>
    </row>
    <row r="51" spans="1:126" s="361" customFormat="1" ht="81" customHeight="1" x14ac:dyDescent="0.25">
      <c r="B51" s="861"/>
      <c r="C51" s="864"/>
      <c r="D51" s="864"/>
      <c r="E51" s="864"/>
      <c r="F51" s="867"/>
      <c r="G51" s="870"/>
      <c r="H51" s="440"/>
      <c r="I51" s="441"/>
      <c r="J51" s="873"/>
      <c r="K51" s="887"/>
      <c r="L51" s="1039"/>
      <c r="M51" s="445"/>
      <c r="N51" s="809"/>
      <c r="O51" s="812"/>
      <c r="P51" s="815"/>
      <c r="Q51" s="818"/>
      <c r="R51" s="821"/>
      <c r="S51" s="824"/>
      <c r="T51" s="445"/>
      <c r="U51" s="531" t="s">
        <v>1015</v>
      </c>
      <c r="V51" s="465" t="s">
        <v>731</v>
      </c>
      <c r="W51" s="829"/>
      <c r="X51" s="827">
        <v>25</v>
      </c>
      <c r="Y51" s="827"/>
      <c r="Z51" s="827"/>
      <c r="AA51" s="827"/>
      <c r="AB51" s="827"/>
      <c r="AC51" s="827"/>
      <c r="AD51" s="827"/>
      <c r="AE51" s="827"/>
      <c r="AF51" s="827">
        <v>15</v>
      </c>
      <c r="AG51" s="827"/>
      <c r="AH51" s="466">
        <f t="shared" si="31"/>
        <v>40</v>
      </c>
      <c r="AI51" s="479">
        <v>0.252</v>
      </c>
      <c r="AJ51" s="803"/>
      <c r="AK51" s="884" t="s">
        <v>39</v>
      </c>
      <c r="AL51" s="884"/>
      <c r="AM51" s="885" t="s">
        <v>577</v>
      </c>
      <c r="AN51" s="885"/>
      <c r="AO51" s="884" t="s">
        <v>189</v>
      </c>
      <c r="AP51" s="884"/>
      <c r="AQ51" s="534" t="s">
        <v>1016</v>
      </c>
      <c r="AR51" s="435" t="s">
        <v>604</v>
      </c>
      <c r="AS51" s="468" t="s">
        <v>1017</v>
      </c>
      <c r="AT51" s="469" t="s">
        <v>1007</v>
      </c>
      <c r="AU51" s="452" t="s">
        <v>1008</v>
      </c>
      <c r="AV51" s="373"/>
      <c r="AW51" s="876"/>
      <c r="AX51" s="879"/>
      <c r="AY51" s="882"/>
      <c r="AZ51" s="879"/>
      <c r="BA51" s="921"/>
      <c r="BB51" s="848"/>
      <c r="BC51" s="277"/>
      <c r="BD51" s="470"/>
      <c r="BE51" s="359">
        <v>0.60000000000000009</v>
      </c>
      <c r="BF51" s="471" t="str">
        <f>IF(ISERROR(IF(S49="R.INHERENTE
3","R. INHERENTE",(IF(BA49="R.RESIDUAL
3","R. RESIDUAL"," ")))),"",(IF(S49="R.INHERENTE
3","R. INHERENTE",(IF(BA49="R.RESIDUAL
3","R. RESIDUAL"," ")))))</f>
        <v xml:space="preserve"> </v>
      </c>
      <c r="BG51" s="472" t="str">
        <f>IF(ISERROR(IF(S49="R.INHERENTE
8","R. INHERENTE",(IF(BA49="R.RESIDUAL
8","R. RESIDUAL"," ")))),"",(IF(S49="R.INHERENTE
8","R. INHERENTE",(IF(BA49="R.RESIDUAL
8","R. RESIDUAL"," ")))))</f>
        <v xml:space="preserve"> </v>
      </c>
      <c r="BH51" s="473" t="str">
        <f>IF(ISERROR(IF(S49="R.INHERENTE
13","R. INHERENTE",(IF(BA49="R.RESIDUAL
13","R. RESIDUAL"," ")))),"",(IF(S49="R.INHERENTE
13","R. INHERENTE",(IF(BA49="R.RESIDUAL
13","R. RESIDUAL"," ")))))</f>
        <v xml:space="preserve"> </v>
      </c>
      <c r="BI51" s="474" t="str">
        <f>IF(ISERROR(IF(S49="R.INHERENTE
18","R. INHERENTE",(IF(BA49="R.RESIDUAL
18","R. RESIDUAL"," ")))),"",(IF(S49="R.INHERENTE
18","R. INHERENTE",(IF(BA49="R.RESIDUAL
18","R. RESIDUAL"," ")))))</f>
        <v xml:space="preserve"> </v>
      </c>
      <c r="BJ51" s="475" t="str">
        <f>IF(ISERROR(IF(S49="R.INHERENTE
23","R. INHERENTE",(IF(BA49="R.RESIDUAL
23","R. RESIDUAL"," ")))),"",(IF(S49="R.INHERENTE
23","R. INHERENTE",(IF(BA49="R.RESIDUAL
23","R. RESIDUAL"," ")))))</f>
        <v xml:space="preserve"> </v>
      </c>
      <c r="BK51" s="458"/>
      <c r="BL51" s="855"/>
      <c r="BM51" s="913"/>
      <c r="BN51" s="913"/>
      <c r="BO51" s="913"/>
      <c r="BP51" s="913"/>
      <c r="BQ51" s="839"/>
      <c r="BR51" s="459"/>
      <c r="BS51" s="918"/>
      <c r="BT51" s="776"/>
      <c r="BU51" s="932"/>
      <c r="BV51" s="460"/>
      <c r="BW51" s="1550"/>
      <c r="BX51" s="1544"/>
      <c r="BY51" s="772"/>
      <c r="BZ51" s="772"/>
      <c r="CA51" s="769"/>
      <c r="CB51" s="769"/>
      <c r="CC51" s="772"/>
      <c r="CD51" s="772"/>
      <c r="CE51" s="769"/>
      <c r="CF51" s="769"/>
      <c r="CG51" s="772"/>
      <c r="CH51" s="772"/>
      <c r="CI51" s="769"/>
      <c r="CJ51" s="769"/>
      <c r="CK51" s="772"/>
      <c r="CL51" s="772"/>
      <c r="CM51" s="769"/>
      <c r="CN51" s="769"/>
      <c r="CO51" s="772"/>
      <c r="CP51" s="772"/>
      <c r="CQ51" s="1551"/>
      <c r="CR51" s="276"/>
      <c r="CS51" s="1565"/>
      <c r="CT51" s="1557"/>
      <c r="CU51" s="1555"/>
      <c r="CV51" s="774"/>
      <c r="CW51" s="774"/>
      <c r="CX51" s="774"/>
      <c r="CY51" s="774"/>
      <c r="CZ51" s="774"/>
      <c r="DA51" s="769"/>
      <c r="DB51" s="769"/>
      <c r="DC51" s="774"/>
      <c r="DD51" s="774"/>
      <c r="DE51" s="769"/>
      <c r="DF51" s="769"/>
      <c r="DG51" s="774"/>
      <c r="DH51" s="774"/>
      <c r="DI51" s="769"/>
      <c r="DJ51" s="769"/>
      <c r="DK51" s="774"/>
      <c r="DL51" s="774"/>
      <c r="DM51" s="769"/>
      <c r="DN51" s="769"/>
      <c r="DO51" s="774"/>
      <c r="DP51" s="774"/>
      <c r="DQ51" s="1551"/>
      <c r="DR51" s="461"/>
      <c r="DS51" s="476"/>
      <c r="DT51" s="477"/>
      <c r="DU51" s="477"/>
      <c r="DV51" s="478"/>
    </row>
    <row r="52" spans="1:126" s="361" customFormat="1" ht="81" customHeight="1" x14ac:dyDescent="0.25">
      <c r="B52" s="861"/>
      <c r="C52" s="864"/>
      <c r="D52" s="864"/>
      <c r="E52" s="864"/>
      <c r="F52" s="867"/>
      <c r="G52" s="870"/>
      <c r="H52" s="422"/>
      <c r="I52" s="441"/>
      <c r="J52" s="873"/>
      <c r="K52" s="887"/>
      <c r="L52" s="1039"/>
      <c r="M52" s="445"/>
      <c r="N52" s="809"/>
      <c r="O52" s="812"/>
      <c r="P52" s="815"/>
      <c r="Q52" s="818"/>
      <c r="R52" s="821"/>
      <c r="S52" s="824"/>
      <c r="T52" s="445"/>
      <c r="U52" s="531"/>
      <c r="V52" s="465"/>
      <c r="W52" s="829"/>
      <c r="X52" s="827"/>
      <c r="Y52" s="827"/>
      <c r="Z52" s="827"/>
      <c r="AA52" s="827"/>
      <c r="AB52" s="827"/>
      <c r="AC52" s="827"/>
      <c r="AD52" s="827"/>
      <c r="AE52" s="827"/>
      <c r="AF52" s="827"/>
      <c r="AG52" s="827"/>
      <c r="AH52" s="466">
        <f t="shared" si="31"/>
        <v>0</v>
      </c>
      <c r="AI52" s="479"/>
      <c r="AJ52" s="803"/>
      <c r="AK52" s="884"/>
      <c r="AL52" s="884"/>
      <c r="AM52" s="885"/>
      <c r="AN52" s="885"/>
      <c r="AO52" s="884"/>
      <c r="AP52" s="884"/>
      <c r="AQ52" s="534"/>
      <c r="AR52" s="435"/>
      <c r="AS52" s="468"/>
      <c r="AT52" s="480"/>
      <c r="AU52" s="481"/>
      <c r="AV52" s="373"/>
      <c r="AW52" s="876"/>
      <c r="AX52" s="879"/>
      <c r="AY52" s="882"/>
      <c r="AZ52" s="879"/>
      <c r="BA52" s="921"/>
      <c r="BB52" s="848"/>
      <c r="BC52" s="277"/>
      <c r="BD52" s="470"/>
      <c r="BE52" s="359">
        <v>0.4</v>
      </c>
      <c r="BF52" s="471" t="str">
        <f>IF(ISERROR(IF(S49="R.INHERENTE
2","R. INHERENTE",(IF(BA49="R.RESIDUAL
2","R. RESIDUAL"," ")))),"",(IF(S49="R.INHERENTE
2","R. INHERENTE",(IF(BA49="R.RESIDUAL
2","R. RESIDUAL"," ")))))</f>
        <v xml:space="preserve"> </v>
      </c>
      <c r="BG52" s="472" t="str">
        <f>IF(ISERROR(IF(S49="R.INHERENTE
7","R. INHERENTE",(IF(BA49="R.RESIDUAL
7","R. RESIDUAL"," ")))),"",(IF(S49="R.INHERENTE
7","R. INHERENTE",(IF(BA49="R.RESIDUAL
7","R. RESIDUAL"," ")))))</f>
        <v xml:space="preserve"> </v>
      </c>
      <c r="BH52" s="482" t="str">
        <f>IF(ISERROR(IF(S49="R.INHERENTE
12","R. INHERENTE",(IF(BA49="R.RESIDUAL
12","R. RESIDUAL"," ")))),"",(IF(S49="R.INHERENTE
12","R. INHERENTE",(IF(BA49="R.RESIDUAL
12","R. RESIDUAL"," ")))))</f>
        <v xml:space="preserve"> </v>
      </c>
      <c r="BI52" s="473" t="str">
        <f>IF(ISERROR(IF(S49="R.INHERENTE
17","R. INHERENTE",(IF(BA49="R.RESIDUAL
17","R. RESIDUAL"," ")))),"",(IF(S49="R.INHERENTE
17","R. INHERENTE",(IF(BA49="R.RESIDUAL
17","R. RESIDUAL"," ")))))</f>
        <v>R. RESIDUAL</v>
      </c>
      <c r="BJ52" s="475" t="str">
        <f>IF(ISERROR(IF(S49="R.INHERENTE
22","R. INHERENTE",(IF(BA49="R.RESIDUAL
22","R. RESIDUAL"," ")))),"",(IF(S49="R.INHERENTE
22","R. INHERENTE",(IF(BA49="R.RESIDUAL
22","R. RESIDUAL"," ")))))</f>
        <v xml:space="preserve"> </v>
      </c>
      <c r="BK52" s="458"/>
      <c r="BL52" s="855"/>
      <c r="BM52" s="913"/>
      <c r="BN52" s="913"/>
      <c r="BO52" s="913"/>
      <c r="BP52" s="913"/>
      <c r="BQ52" s="839"/>
      <c r="BR52" s="459"/>
      <c r="BS52" s="918"/>
      <c r="BT52" s="776"/>
      <c r="BU52" s="932"/>
      <c r="BV52" s="460"/>
      <c r="BW52" s="1550"/>
      <c r="BX52" s="1544"/>
      <c r="BY52" s="772"/>
      <c r="BZ52" s="772"/>
      <c r="CA52" s="769"/>
      <c r="CB52" s="769"/>
      <c r="CC52" s="772"/>
      <c r="CD52" s="772"/>
      <c r="CE52" s="769"/>
      <c r="CF52" s="769"/>
      <c r="CG52" s="772"/>
      <c r="CH52" s="772"/>
      <c r="CI52" s="769"/>
      <c r="CJ52" s="769"/>
      <c r="CK52" s="772"/>
      <c r="CL52" s="772"/>
      <c r="CM52" s="769"/>
      <c r="CN52" s="769"/>
      <c r="CO52" s="772"/>
      <c r="CP52" s="772"/>
      <c r="CQ52" s="1551"/>
      <c r="CR52" s="276"/>
      <c r="CS52" s="1565"/>
      <c r="CT52" s="1557"/>
      <c r="CU52" s="1555"/>
      <c r="CV52" s="774"/>
      <c r="CW52" s="774"/>
      <c r="CX52" s="774"/>
      <c r="CY52" s="774"/>
      <c r="CZ52" s="774"/>
      <c r="DA52" s="769"/>
      <c r="DB52" s="769"/>
      <c r="DC52" s="774"/>
      <c r="DD52" s="774"/>
      <c r="DE52" s="769"/>
      <c r="DF52" s="769"/>
      <c r="DG52" s="774"/>
      <c r="DH52" s="774"/>
      <c r="DI52" s="769"/>
      <c r="DJ52" s="769"/>
      <c r="DK52" s="774"/>
      <c r="DL52" s="774"/>
      <c r="DM52" s="769"/>
      <c r="DN52" s="769"/>
      <c r="DO52" s="774"/>
      <c r="DP52" s="774"/>
      <c r="DQ52" s="1551"/>
      <c r="DR52" s="461"/>
      <c r="DS52" s="476"/>
      <c r="DT52" s="477"/>
      <c r="DU52" s="477"/>
      <c r="DV52" s="478"/>
    </row>
    <row r="53" spans="1:126" s="361" customFormat="1" ht="81" customHeight="1" thickBot="1" x14ac:dyDescent="0.3">
      <c r="B53" s="862"/>
      <c r="C53" s="865"/>
      <c r="D53" s="865"/>
      <c r="E53" s="865"/>
      <c r="F53" s="868"/>
      <c r="G53" s="871"/>
      <c r="H53" s="423"/>
      <c r="I53" s="442"/>
      <c r="J53" s="874"/>
      <c r="K53" s="888"/>
      <c r="L53" s="1040"/>
      <c r="M53" s="445"/>
      <c r="N53" s="810"/>
      <c r="O53" s="813"/>
      <c r="P53" s="816"/>
      <c r="Q53" s="819"/>
      <c r="R53" s="822"/>
      <c r="S53" s="825"/>
      <c r="T53" s="445"/>
      <c r="U53" s="532"/>
      <c r="V53" s="483"/>
      <c r="W53" s="830"/>
      <c r="X53" s="826"/>
      <c r="Y53" s="826"/>
      <c r="Z53" s="826"/>
      <c r="AA53" s="826"/>
      <c r="AB53" s="826"/>
      <c r="AC53" s="826"/>
      <c r="AD53" s="826"/>
      <c r="AE53" s="826"/>
      <c r="AF53" s="826"/>
      <c r="AG53" s="826"/>
      <c r="AH53" s="484">
        <f t="shared" si="31"/>
        <v>0</v>
      </c>
      <c r="AI53" s="485"/>
      <c r="AJ53" s="804"/>
      <c r="AK53" s="837"/>
      <c r="AL53" s="837"/>
      <c r="AM53" s="911"/>
      <c r="AN53" s="911"/>
      <c r="AO53" s="837"/>
      <c r="AP53" s="837"/>
      <c r="AQ53" s="535"/>
      <c r="AR53" s="486"/>
      <c r="AS53" s="487"/>
      <c r="AT53" s="488"/>
      <c r="AU53" s="489"/>
      <c r="AV53" s="373"/>
      <c r="AW53" s="877"/>
      <c r="AX53" s="880"/>
      <c r="AY53" s="883"/>
      <c r="AZ53" s="880"/>
      <c r="BA53" s="922"/>
      <c r="BB53" s="849"/>
      <c r="BC53" s="277"/>
      <c r="BD53" s="470"/>
      <c r="BE53" s="360">
        <v>0.2</v>
      </c>
      <c r="BF53" s="490" t="str">
        <f>IF(ISERROR(IF(S49="R.INHERENTE
1","R. INHERENTE",(IF(BA49="R.RESIDUAL
1","R. RESIDUAL"," ")))),"",(IF(S49="R.INHERENTE
1","R. INHERENTE",(IF(BA49="R.RESIDUAL
1","R. RESIDUAL"," ")))))</f>
        <v xml:space="preserve"> </v>
      </c>
      <c r="BG53" s="491" t="str">
        <f>IF(ISERROR(IF(S49="R.INHERENTE
6","R. INHERENTE",(IF(BA49="R.RESIDUAL
6","R. RESIDUAL"," ")))),"",(IF(S49="R.INHERENTE
6","R. INHERENTE",(IF(BA49="R.RESIDUAL
6","R. RESIDUAL"," ")))))</f>
        <v xml:space="preserve"> </v>
      </c>
      <c r="BH53" s="492" t="str">
        <f>IF(ISERROR(IF(S49="R.INHERENTE
11","R. INHERENTE",(IF(BA49="R.RESIDUAL
11","R. RESIDUAL"," ")))),"",(IF(S49="R.INHERENTE
11","R. INHERENTE",(IF(BA49="R.RESIDUAL
11","R. RESIDUAL"," ")))))</f>
        <v xml:space="preserve"> </v>
      </c>
      <c r="BI53" s="493" t="str">
        <f>IF(ISERROR(IF(S49="R.INHERENTE
16","R. INHERENTE",(IF(BA49="R.RESIDUAL
16","R. RESIDUAL"," ")))),"",(IF(S49="R.INHERENTE
16","R. INHERENTE",(IF(BA49="R.RESIDUAL
16","R. RESIDUAL"," ")))))</f>
        <v xml:space="preserve"> </v>
      </c>
      <c r="BJ53" s="494" t="str">
        <f>IF(ISERROR(IF(S49="R.INHERENTE
21","R. INHERENTE",(IF(BA49="R.RESIDUAL
21","R. RESIDUAL"," ")))),"",(IF(S49="R.INHERENTE
21","R. INHERENTE",(IF(BA49="R.RESIDUAL
21","R. RESIDUAL"," ")))))</f>
        <v xml:space="preserve"> </v>
      </c>
      <c r="BK53" s="458"/>
      <c r="BL53" s="856"/>
      <c r="BM53" s="914"/>
      <c r="BN53" s="914"/>
      <c r="BO53" s="914"/>
      <c r="BP53" s="914"/>
      <c r="BQ53" s="840"/>
      <c r="BR53" s="495"/>
      <c r="BS53" s="919"/>
      <c r="BT53" s="777"/>
      <c r="BU53" s="933"/>
      <c r="BV53" s="460"/>
      <c r="BW53" s="1552"/>
      <c r="BX53" s="1553"/>
      <c r="BY53" s="773"/>
      <c r="BZ53" s="773"/>
      <c r="CA53" s="770"/>
      <c r="CB53" s="770"/>
      <c r="CC53" s="773"/>
      <c r="CD53" s="773"/>
      <c r="CE53" s="770"/>
      <c r="CF53" s="770"/>
      <c r="CG53" s="773"/>
      <c r="CH53" s="773"/>
      <c r="CI53" s="770"/>
      <c r="CJ53" s="770"/>
      <c r="CK53" s="773"/>
      <c r="CL53" s="773"/>
      <c r="CM53" s="770"/>
      <c r="CN53" s="770"/>
      <c r="CO53" s="773"/>
      <c r="CP53" s="773"/>
      <c r="CQ53" s="1554"/>
      <c r="CR53" s="276"/>
      <c r="CS53" s="1566"/>
      <c r="CT53" s="1567"/>
      <c r="CU53" s="1568"/>
      <c r="CV53" s="1569"/>
      <c r="CW53" s="1569"/>
      <c r="CX53" s="1569"/>
      <c r="CY53" s="1569"/>
      <c r="CZ53" s="1569"/>
      <c r="DA53" s="770"/>
      <c r="DB53" s="770"/>
      <c r="DC53" s="1569"/>
      <c r="DD53" s="1569"/>
      <c r="DE53" s="770"/>
      <c r="DF53" s="770"/>
      <c r="DG53" s="1569"/>
      <c r="DH53" s="1569"/>
      <c r="DI53" s="770"/>
      <c r="DJ53" s="770"/>
      <c r="DK53" s="1569"/>
      <c r="DL53" s="1569"/>
      <c r="DM53" s="770"/>
      <c r="DN53" s="770"/>
      <c r="DO53" s="1569"/>
      <c r="DP53" s="1569"/>
      <c r="DQ53" s="1554"/>
      <c r="DR53" s="461"/>
      <c r="DS53" s="496"/>
      <c r="DT53" s="497"/>
      <c r="DU53" s="497"/>
      <c r="DV53" s="498"/>
    </row>
    <row r="54" spans="1:126" ht="19.5" customHeight="1" thickBot="1" x14ac:dyDescent="0.3">
      <c r="N54" s="364"/>
      <c r="O54" s="364"/>
      <c r="P54" s="364"/>
      <c r="Q54" s="364"/>
      <c r="R54" s="364"/>
      <c r="S54" s="364"/>
      <c r="T54" s="364"/>
      <c r="U54" s="364"/>
      <c r="V54" s="364"/>
      <c r="W54" s="364"/>
      <c r="X54" s="364"/>
      <c r="Y54" s="364"/>
      <c r="Z54" s="364"/>
      <c r="AA54" s="364"/>
      <c r="AB54" s="364"/>
      <c r="AC54" s="364"/>
      <c r="AD54" s="364"/>
      <c r="AE54" s="364"/>
      <c r="AF54" s="364"/>
      <c r="AG54" s="364"/>
      <c r="AH54" s="364"/>
      <c r="AI54" s="364"/>
      <c r="AJ54" s="364"/>
      <c r="AK54" s="364"/>
      <c r="AL54" s="364"/>
      <c r="AM54" s="364"/>
      <c r="AN54" s="364"/>
      <c r="AO54" s="364"/>
      <c r="AP54" s="364"/>
      <c r="AQ54" s="364"/>
      <c r="AR54" s="364"/>
      <c r="AS54" s="364"/>
      <c r="AT54" s="364"/>
      <c r="AU54" s="364"/>
      <c r="AV54" s="364"/>
      <c r="AW54" s="277"/>
      <c r="AX54" s="277"/>
      <c r="AY54" s="277"/>
      <c r="AZ54" s="277"/>
      <c r="BA54" s="277"/>
      <c r="BB54" s="364"/>
      <c r="BC54" s="364"/>
      <c r="BD54" s="364"/>
      <c r="BF54" s="367">
        <v>0.2</v>
      </c>
      <c r="BG54" s="368">
        <v>0.4</v>
      </c>
      <c r="BH54" s="368">
        <v>0.60000000000000009</v>
      </c>
      <c r="BI54" s="368">
        <v>0.8</v>
      </c>
      <c r="BJ54" s="368">
        <v>1</v>
      </c>
    </row>
    <row r="55" spans="1:126" ht="80.25" customHeight="1" thickBot="1" x14ac:dyDescent="0.3">
      <c r="A55" s="275"/>
      <c r="B55" s="860">
        <v>7</v>
      </c>
      <c r="C55" s="863" t="s">
        <v>643</v>
      </c>
      <c r="D55" s="863" t="s">
        <v>620</v>
      </c>
      <c r="E55" s="863" t="s">
        <v>591</v>
      </c>
      <c r="F55" s="866" t="s">
        <v>589</v>
      </c>
      <c r="G55" s="869" t="s">
        <v>1018</v>
      </c>
      <c r="H55" s="508" t="s">
        <v>1019</v>
      </c>
      <c r="I55" s="439" t="s">
        <v>879</v>
      </c>
      <c r="J55" s="872" t="str">
        <f>IF(F55="","",(CONCATENATE("Posibilidad de afectación ",F55," ",G55," ",H55," ",H56," ",H57," ",H58," ",H59)))</f>
        <v xml:space="preserve">Posibilidad de afectación Económica y Reputacional  por adjudicar contratos a oferentes con malas prácticas o que representen un riesgo de lavado de activos y de financiación del terrorismo Debido a la falta de control de los procesos realizados transaccionalmente por la plataforma SECOP II  y la omisión de la verificación en listas restrictivas de los terceros interesados en contratar con la Subred   </v>
      </c>
      <c r="K55" s="886" t="s">
        <v>875</v>
      </c>
      <c r="L55" s="1038" t="s">
        <v>842</v>
      </c>
      <c r="M55" s="260"/>
      <c r="N55" s="808" t="s">
        <v>885</v>
      </c>
      <c r="O55" s="811">
        <f>IF(ISERROR(VLOOKUP($N55,[5]Listas!$E$20:$F$24,2,FALSE)),"",(VLOOKUP($N55,[5]Listas!$E$20:$F$24,2,FALSE)))</f>
        <v>1</v>
      </c>
      <c r="P55" s="814" t="str">
        <f>IF(ISERROR(VLOOKUP($O55,[5]Listas!$E$3:$F$7,2,FALSE)),"",(VLOOKUP($O55,[5]Listas!$E$3:$F$7,2,FALSE)))</f>
        <v>MUY ALTA 
Se espera que el evento ocurra en la mayoría de las circunstancias.</v>
      </c>
      <c r="Q55" s="817" t="s">
        <v>850</v>
      </c>
      <c r="R55" s="820">
        <f>IF(ISERROR(VLOOKUP($Q55,[5]Listas!$E$28:$F$35,2,FALSE)),"",(VLOOKUP($Q55,[5]Listas!$E$28:$F$35,2,FALSE)))</f>
        <v>0.8</v>
      </c>
      <c r="S55" s="823" t="str">
        <f t="shared" ref="S55" si="35">IF(O55="","",(CONCATENATE("R.INHERENTE
",(IF(AND($O55=0.2,$R55=0.2),1,(IF(AND($O55=0.2,$R55=0.4),6,(IF(AND($O55=0.2,$R55=0.6),11,(IF(AND($O55=0.2,$R55=0.8),16,(IF(AND($O55=0.2,$R55=1),21,(IF(AND($O55=0.4,$R55=0.2),2,(IF(AND($O55=0.4,$R55=0.4),7,(IF(AND($O55=0.4,$R55=0.6),12,(IF(AND($O55=0.4,$R55=0.8),17,(IF(AND($O55=0.4,$R55=1),22,(IF(AND($O55=0.6,$R55=0.2),3,(IF(AND($O55=0.6,$R55=0.4),8,(IF(AND($O55=0.6,$R55=0.6),13,(IF(AND($O55=0.6,$R55=0.8),18,(IF(AND($O55=0.6,$R55=1),23,(IF(AND($O55=0.8,$R55=0.2),4,(IF(AND($O55=0.8,$R55=0.4),9,(IF(AND($O55=0.8,$R55=0.6),14,(IF(AND($O55=0.8,$R55=0.8),19,(IF(AND($O55=0.8,$R55=1),24,(IF(AND($O55=1,$R55=0.2),5,(IF(AND($O55=1,$R55=0.4),10,(IF(AND($O55=1,$R55=0.6),15,(IF(AND($O55=1,$R55=0.8),20,(IF(AND($O55=1,$R55=1),25,"")))))))))))))))))))))))))))))))))))))))))))))))))))))</f>
        <v>R.INHERENTE
20</v>
      </c>
      <c r="T55" s="445">
        <f>+VLOOKUP($S55,[5]Listas!$D$112:$E$136,2,FALSE)</f>
        <v>20</v>
      </c>
      <c r="U55" s="530" t="s">
        <v>1020</v>
      </c>
      <c r="V55" s="446" t="s">
        <v>731</v>
      </c>
      <c r="W55" s="828" t="s">
        <v>43</v>
      </c>
      <c r="X55" s="889">
        <v>25</v>
      </c>
      <c r="Y55" s="889"/>
      <c r="Z55" s="889"/>
      <c r="AA55" s="889"/>
      <c r="AB55" s="889"/>
      <c r="AC55" s="889"/>
      <c r="AD55" s="889"/>
      <c r="AE55" s="889"/>
      <c r="AF55" s="889">
        <v>15</v>
      </c>
      <c r="AG55" s="889"/>
      <c r="AH55" s="513">
        <f>X55+Z55+AB55+AD55+AF55</f>
        <v>40</v>
      </c>
      <c r="AI55" s="525">
        <v>0.6</v>
      </c>
      <c r="AJ55" s="805">
        <f>R55</f>
        <v>0.8</v>
      </c>
      <c r="AK55" s="915" t="s">
        <v>39</v>
      </c>
      <c r="AL55" s="915"/>
      <c r="AM55" s="916" t="s">
        <v>577</v>
      </c>
      <c r="AN55" s="916"/>
      <c r="AO55" s="915" t="s">
        <v>189</v>
      </c>
      <c r="AP55" s="915"/>
      <c r="AQ55" s="533" t="s">
        <v>1021</v>
      </c>
      <c r="AR55" s="449"/>
      <c r="AS55" s="450" t="s">
        <v>1022</v>
      </c>
      <c r="AT55" s="451" t="s">
        <v>1007</v>
      </c>
      <c r="AU55" s="452" t="s">
        <v>1008</v>
      </c>
      <c r="AV55" s="453">
        <f t="shared" ref="AV55" si="36">+(IF(AND($AW55&gt;0,$AW55&lt;=0.2),0.2,(IF(AND($AW55&gt;0.2,$AW55&lt;=0.4),0.4,(IF(AND($AW55&gt;0.4,$AW55&lt;=0.6),0.6,(IF(AND($AW55&gt;0.6,$AW55&lt;=0.8),0.8,(IF($AW55&gt;0.8,1,""))))))))))</f>
        <v>0.6</v>
      </c>
      <c r="AW55" s="875">
        <f t="shared" ref="AW55" si="37">+MIN(AI55:AI59)</f>
        <v>0.42</v>
      </c>
      <c r="AX55" s="878" t="str">
        <f t="shared" ref="AX55" si="38">+(IF($AV55=0.2,"MUY BAJA",(IF($AV55=0.4,"BAJA",(IF($AV55=0.6,"MEDIA",(IF($AV55=0.8,"ALTA",(IF($AV55=1,"MUY ALTA",""))))))))))</f>
        <v>MEDIA</v>
      </c>
      <c r="AY55" s="881">
        <f t="shared" ref="AY55" si="39">+MIN(AJ55:AJ59)</f>
        <v>0.8</v>
      </c>
      <c r="AZ55" s="878" t="str">
        <f t="shared" ref="AZ55" si="40">+(IF($BC55=0.2,"MUY BAJA",(IF($BC55=0.4,"BAJA",(IF($BC55=0.6,"MEDIA",(IF($BC55=0.8,"ALTA",(IF($BC55=1,"MUY ALTA",""))))))))))</f>
        <v>ALTA</v>
      </c>
      <c r="BA55" s="920" t="str">
        <f t="shared" ref="BA55" si="41">IF($AV55="","",(CONCATENATE("R.RESIDUAL
",(IF(AND($AV55=0.2,$BC55=0.2),1,(IF(AND($AV55=0.2,$BC55=0.4),6,(IF(AND($AV55=0.2,$BC55=0.6),11,(IF(AND($AV55=0.2,$BC55=0.8),16,(IF(AND($AV55=0.2,$BC55=1),21,(IF(AND($AV55=0.4,$BC55=0.2),2,(IF(AND($AV55=0.4,$BC55=0.4),7,(IF(AND($AV55=0.4,$BC55=0.6),12,(IF(AND($AV55=0.4,$BC55=0.8),17,(IF(AND($AV55=0.4,$BC55=1),22,(IF(AND($AV55=0.6,$BC55=0.2),3,(IF(AND($AV55=0.6,$BC55=0.4),8,(IF(AND($AV55=0.6,$BC55=0.6),13,(IF(AND($AV55=0.6,$BC55=0.8),18,(IF(AND($AV55=0.6,$BC55=1),23,(IF(AND($AV55=0.8,$BC55=0.2),4,(IF(AND($AV55=0.8,$BC55=0.4),9,(IF(AND($AV55=0.8,$BC55=0.6),14,(IF(AND($AV55=0.8,$BC55=0.8),19,(IF(AND($AV55=0.8,$BC55=1),24,(IF(AND($AV55=1,$BC55=0.2),5,(IF(AND($AV55=1,$BC55=0.4),10,(IF(AND($AV55=1,$BC55=0.6),15,(IF(AND($AV55=1,$BC55=0.8),20,(IF(AND($AV55=1,$BC55=1),25,"")))))))))))))))))))))))))))))))))))))))))))))))))))))</f>
        <v>R.RESIDUAL
18</v>
      </c>
      <c r="BB55" s="847" t="s">
        <v>599</v>
      </c>
      <c r="BC55" s="453">
        <f t="shared" ref="BC55" si="42">+(IF(AND($AY55&gt;0,$AY55&lt;=0.2),0.2,(IF(AND($AY55&gt;0.2,$AY55&lt;=0.4),0.4,(IF(AND($AY55&gt;0.4,$AY55&lt;=0.6),0.6,(IF(AND($AY55&gt;0.6,$AY55&lt;=0.8),0.8,(IF($AY55&gt;0.8,1,""))))))))))</f>
        <v>0.8</v>
      </c>
      <c r="BD55" s="373">
        <f>+VLOOKUP($BA55,[5]Listas!$F$112:$G$136,2,FALSE)</f>
        <v>18</v>
      </c>
      <c r="BE55" s="359">
        <v>1</v>
      </c>
      <c r="BF55" s="454" t="str">
        <f>IF(ISERROR(IF(S55="R.INHERENTE
5","R. INHERENTE",(IF(BA55="R.RESIDUAL
5","R. RESIDUAL"," ")))),"",(IF(S55="R.INHERENTE
5","R. INHERENTE",(IF(BA55="R.RESIDUAL
5","R. RESIDUAL"," ")))))</f>
        <v xml:space="preserve"> </v>
      </c>
      <c r="BG55" s="455" t="str">
        <f>IF(ISERROR(IF(S55="R.INHERENTE
10","R. INHERENTE",(IF(BA55="R.RESIDUAL
10","R. RESIDUAL"," ")))),"",(IF(S55="R.INHERENTE
10","R. INHERENTE",(IF(BA55="R.RESIDUAL
10","R. RESIDUAL"," ")))))</f>
        <v xml:space="preserve"> </v>
      </c>
      <c r="BH55" s="456" t="str">
        <f>IF(ISERROR(IF(S55="R.INHERENTE
15","R. INHERENTE",(IF(BA55="R.RESIDUAL
15","R. RESIDUAL"," ")))),"",(IF(S55="R.INHERENTE
15","R. INHERENTE",(IF(BA55="R.RESIDUAL
15","R. RESIDUAL"," ")))))</f>
        <v xml:space="preserve"> </v>
      </c>
      <c r="BI55" s="456" t="str">
        <f>IF(ISERROR(IF(S55="R.INHERENTE
20","R. INHERENTE",(IF(BA55="R.RESIDUAL
20","R. RESIDUAL"," ")))),"",(IF(S55="R.INHERENTE
20","R. INHERENTE",(IF(BA55="R.RESIDUAL
20","R. RESIDUAL"," ")))))</f>
        <v>R. INHERENTE</v>
      </c>
      <c r="BJ55" s="457" t="str">
        <f>IF(ISERROR(IF(S55="R.INHERENTE
25","R. INHERENTE",(IF(BA55="R.RESIDUAL
25","R. RESIDUAL"," ")))),"",(IF(S55="R.INHERENTE
25","R. INHERENTE",(IF(BA55="R.RESIDUAL
25","R. RESIDUAL"," ")))))</f>
        <v xml:space="preserve"> </v>
      </c>
      <c r="BK55" s="263"/>
      <c r="BL55" s="854" t="s">
        <v>43</v>
      </c>
      <c r="BM55" s="912" t="s">
        <v>43</v>
      </c>
      <c r="BN55" s="912" t="s">
        <v>43</v>
      </c>
      <c r="BO55" s="912" t="s">
        <v>43</v>
      </c>
      <c r="BP55" s="912" t="s">
        <v>43</v>
      </c>
      <c r="BQ55" s="838"/>
      <c r="BR55" s="355"/>
      <c r="BS55" s="929" t="s">
        <v>1009</v>
      </c>
      <c r="BT55" s="778" t="s">
        <v>1007</v>
      </c>
      <c r="BU55" s="857" t="s">
        <v>1010</v>
      </c>
      <c r="BV55" s="261"/>
      <c r="BW55" s="1547">
        <v>44653</v>
      </c>
      <c r="BX55" s="1548">
        <v>44788</v>
      </c>
      <c r="BY55" s="771"/>
      <c r="BZ55" s="771"/>
      <c r="CA55" s="768" t="s">
        <v>1066</v>
      </c>
      <c r="CB55" s="768" t="s">
        <v>1066</v>
      </c>
      <c r="CC55" s="771"/>
      <c r="CD55" s="771"/>
      <c r="CE55" s="768" t="s">
        <v>1066</v>
      </c>
      <c r="CF55" s="768" t="s">
        <v>1066</v>
      </c>
      <c r="CG55" s="771"/>
      <c r="CH55" s="771"/>
      <c r="CI55" s="768" t="s">
        <v>1067</v>
      </c>
      <c r="CJ55" s="768" t="s">
        <v>1067</v>
      </c>
      <c r="CK55" s="771"/>
      <c r="CL55" s="771"/>
      <c r="CM55" s="768" t="s">
        <v>1066</v>
      </c>
      <c r="CN55" s="768" t="s">
        <v>1066</v>
      </c>
      <c r="CO55" s="771"/>
      <c r="CP55" s="771"/>
      <c r="CQ55" s="1549" t="s">
        <v>1068</v>
      </c>
      <c r="CR55" s="276"/>
      <c r="CS55" s="1561">
        <v>44661</v>
      </c>
      <c r="CT55" s="1562">
        <v>44788</v>
      </c>
      <c r="CU55" s="1563"/>
      <c r="CV55" s="1564"/>
      <c r="CW55" s="1564"/>
      <c r="CX55" s="1564"/>
      <c r="CY55" s="1564"/>
      <c r="CZ55" s="1564"/>
      <c r="DA55" s="768" t="s">
        <v>1066</v>
      </c>
      <c r="DB55" s="768" t="s">
        <v>1066</v>
      </c>
      <c r="DC55" s="1564"/>
      <c r="DD55" s="1564"/>
      <c r="DE55" s="768" t="s">
        <v>1066</v>
      </c>
      <c r="DF55" s="768" t="s">
        <v>1066</v>
      </c>
      <c r="DG55" s="1564"/>
      <c r="DH55" s="1564"/>
      <c r="DI55" s="768" t="s">
        <v>1067</v>
      </c>
      <c r="DJ55" s="768" t="s">
        <v>1067</v>
      </c>
      <c r="DK55" s="1564"/>
      <c r="DL55" s="1564"/>
      <c r="DM55" s="768" t="s">
        <v>1066</v>
      </c>
      <c r="DN55" s="768" t="s">
        <v>1066</v>
      </c>
      <c r="DO55" s="1564"/>
      <c r="DP55" s="1564"/>
      <c r="DQ55" s="1549" t="s">
        <v>1068</v>
      </c>
      <c r="DR55" s="265"/>
      <c r="DS55" s="266"/>
      <c r="DT55" s="267"/>
      <c r="DU55" s="267"/>
      <c r="DV55" s="268"/>
    </row>
    <row r="56" spans="1:126" ht="80.25" customHeight="1" x14ac:dyDescent="0.25">
      <c r="A56" s="275"/>
      <c r="B56" s="861"/>
      <c r="C56" s="864"/>
      <c r="D56" s="864"/>
      <c r="E56" s="864"/>
      <c r="F56" s="867"/>
      <c r="G56" s="870"/>
      <c r="H56" s="503" t="s">
        <v>1023</v>
      </c>
      <c r="I56" s="441" t="s">
        <v>879</v>
      </c>
      <c r="J56" s="873"/>
      <c r="K56" s="887"/>
      <c r="L56" s="1039"/>
      <c r="M56" s="260"/>
      <c r="N56" s="809"/>
      <c r="O56" s="812"/>
      <c r="P56" s="815"/>
      <c r="Q56" s="818"/>
      <c r="R56" s="821"/>
      <c r="S56" s="824"/>
      <c r="T56" s="445"/>
      <c r="U56" s="531" t="s">
        <v>1024</v>
      </c>
      <c r="V56" s="465" t="s">
        <v>731</v>
      </c>
      <c r="W56" s="829"/>
      <c r="X56" s="827">
        <v>25</v>
      </c>
      <c r="Y56" s="827"/>
      <c r="Z56" s="827"/>
      <c r="AA56" s="827"/>
      <c r="AB56" s="827"/>
      <c r="AC56" s="827"/>
      <c r="AD56" s="827"/>
      <c r="AE56" s="827"/>
      <c r="AF56" s="827">
        <v>15</v>
      </c>
      <c r="AG56" s="827"/>
      <c r="AH56" s="516">
        <f t="shared" ref="AH56:AH59" si="43">X56+Z56+AB56+AD56+AF56</f>
        <v>40</v>
      </c>
      <c r="AI56" s="517">
        <v>0.42</v>
      </c>
      <c r="AJ56" s="806"/>
      <c r="AK56" s="884" t="s">
        <v>189</v>
      </c>
      <c r="AL56" s="884"/>
      <c r="AM56" s="885" t="s">
        <v>577</v>
      </c>
      <c r="AN56" s="885"/>
      <c r="AO56" s="884" t="s">
        <v>189</v>
      </c>
      <c r="AP56" s="884"/>
      <c r="AQ56" s="534" t="s">
        <v>1025</v>
      </c>
      <c r="AR56" s="435"/>
      <c r="AS56" s="468" t="s">
        <v>1026</v>
      </c>
      <c r="AT56" s="451" t="s">
        <v>1007</v>
      </c>
      <c r="AU56" s="452" t="s">
        <v>1008</v>
      </c>
      <c r="AV56" s="373"/>
      <c r="AW56" s="876"/>
      <c r="AX56" s="879"/>
      <c r="AY56" s="882"/>
      <c r="AZ56" s="879"/>
      <c r="BA56" s="921"/>
      <c r="BB56" s="848"/>
      <c r="BC56" s="277"/>
      <c r="BD56" s="470"/>
      <c r="BE56" s="359">
        <v>0.8</v>
      </c>
      <c r="BF56" s="471" t="str">
        <f>IF(ISERROR(IF(S55="R.INHERENTE
4","R. INHERENTE",(IF(BA55="R.RESIDUAL
4","R. RESIDUAL"," ")))),"",(IF(S55="R.INHERENTE
4","R. INHERENTE",(IF(BA55="R.RESIDUAL
4","R. RESIDUAL"," ")))))</f>
        <v xml:space="preserve"> </v>
      </c>
      <c r="BG56" s="472" t="str">
        <f>IF(ISERROR(IF(S55="R.INHERENTE
9","R. INHERENTE",(IF(BA55="R.RESIDUAL
9","R. RESIDUAL"," ")))),"",(IF(S55="R.INHERENTE
9","R. INHERENTE",(IF(BA55="R.RESIDUAL
9","R. RESIDUAL"," ")))))</f>
        <v xml:space="preserve"> </v>
      </c>
      <c r="BH56" s="473" t="str">
        <f>IF(ISERROR(IF(S55="R.INHERENTE
14","R. INHERENTE",(IF(BA55="R.RESIDUAL
14","R. RESIDUAL"," ")))),"",(IF(S55="R.INHERENTE
14","R. INHERENTE",(IF(BA55="R.RESIDUAL
14","R. RESIDUAL"," ")))))</f>
        <v xml:space="preserve"> </v>
      </c>
      <c r="BI56" s="474" t="str">
        <f>IF(ISERROR(IF(S55="R.INHERENTE
19","R. INHERENTE",(IF(BA55="R.RESIDUAL
19","R. RESIDUAL"," ")))),"",(IF(S55="R.INHERENTE
19","R. INHERENTE",(IF(BA55="R.RESIDUAL
19","R. RESIDUAL"," ")))))</f>
        <v xml:space="preserve"> </v>
      </c>
      <c r="BJ56" s="475" t="str">
        <f>IF(ISERROR(IF(S55="R.INHERENTE
24","R. INHERENTE",(IF(BA55="R.RESIDUAL
24","R. RESIDUAL"," ")))),"",(IF(S55="R.INHERENTE
24","R. INHERENTE",(IF(BA55="R.RESIDUAL
24","R. RESIDUAL"," ")))))</f>
        <v xml:space="preserve"> </v>
      </c>
      <c r="BK56" s="263"/>
      <c r="BL56" s="855"/>
      <c r="BM56" s="913"/>
      <c r="BN56" s="913"/>
      <c r="BO56" s="913"/>
      <c r="BP56" s="913"/>
      <c r="BQ56" s="839"/>
      <c r="BR56" s="355"/>
      <c r="BS56" s="930"/>
      <c r="BT56" s="779"/>
      <c r="BU56" s="858"/>
      <c r="BV56" s="261"/>
      <c r="BW56" s="1550"/>
      <c r="BX56" s="1544"/>
      <c r="BY56" s="772"/>
      <c r="BZ56" s="772"/>
      <c r="CA56" s="769"/>
      <c r="CB56" s="769"/>
      <c r="CC56" s="772"/>
      <c r="CD56" s="772"/>
      <c r="CE56" s="769"/>
      <c r="CF56" s="769"/>
      <c r="CG56" s="772"/>
      <c r="CH56" s="772"/>
      <c r="CI56" s="769"/>
      <c r="CJ56" s="769"/>
      <c r="CK56" s="772"/>
      <c r="CL56" s="772"/>
      <c r="CM56" s="769"/>
      <c r="CN56" s="769"/>
      <c r="CO56" s="772"/>
      <c r="CP56" s="772"/>
      <c r="CQ56" s="1551"/>
      <c r="CR56" s="276"/>
      <c r="CS56" s="1565"/>
      <c r="CT56" s="1557"/>
      <c r="CU56" s="1555"/>
      <c r="CV56" s="774"/>
      <c r="CW56" s="774"/>
      <c r="CX56" s="774"/>
      <c r="CY56" s="774"/>
      <c r="CZ56" s="774"/>
      <c r="DA56" s="769"/>
      <c r="DB56" s="769"/>
      <c r="DC56" s="774"/>
      <c r="DD56" s="774"/>
      <c r="DE56" s="769"/>
      <c r="DF56" s="769"/>
      <c r="DG56" s="774"/>
      <c r="DH56" s="774"/>
      <c r="DI56" s="769"/>
      <c r="DJ56" s="769"/>
      <c r="DK56" s="774"/>
      <c r="DL56" s="774"/>
      <c r="DM56" s="769"/>
      <c r="DN56" s="769"/>
      <c r="DO56" s="774"/>
      <c r="DP56" s="774"/>
      <c r="DQ56" s="1551"/>
      <c r="DR56" s="265"/>
      <c r="DS56" s="269"/>
      <c r="DT56" s="270"/>
      <c r="DU56" s="270"/>
      <c r="DV56" s="271"/>
    </row>
    <row r="57" spans="1:126" ht="80.25" customHeight="1" x14ac:dyDescent="0.25">
      <c r="A57" s="275"/>
      <c r="B57" s="861"/>
      <c r="C57" s="864"/>
      <c r="D57" s="864"/>
      <c r="E57" s="864"/>
      <c r="F57" s="867"/>
      <c r="G57" s="870"/>
      <c r="H57" s="422"/>
      <c r="I57" s="441"/>
      <c r="J57" s="873"/>
      <c r="K57" s="887"/>
      <c r="L57" s="1039"/>
      <c r="M57" s="260"/>
      <c r="N57" s="809"/>
      <c r="O57" s="812"/>
      <c r="P57" s="815"/>
      <c r="Q57" s="818"/>
      <c r="R57" s="821"/>
      <c r="S57" s="824"/>
      <c r="T57" s="445"/>
      <c r="U57" s="531"/>
      <c r="V57" s="465"/>
      <c r="W57" s="829"/>
      <c r="X57" s="827"/>
      <c r="Y57" s="827"/>
      <c r="Z57" s="827"/>
      <c r="AA57" s="827"/>
      <c r="AB57" s="827"/>
      <c r="AC57" s="827"/>
      <c r="AD57" s="827"/>
      <c r="AE57" s="827"/>
      <c r="AF57" s="827"/>
      <c r="AG57" s="827"/>
      <c r="AH57" s="516">
        <f t="shared" si="43"/>
        <v>0</v>
      </c>
      <c r="AI57" s="517"/>
      <c r="AJ57" s="806"/>
      <c r="AK57" s="884"/>
      <c r="AL57" s="884"/>
      <c r="AM57" s="885"/>
      <c r="AN57" s="885"/>
      <c r="AO57" s="884"/>
      <c r="AP57" s="884"/>
      <c r="AQ57" s="534"/>
      <c r="AR57" s="435"/>
      <c r="AS57" s="468"/>
      <c r="AT57" s="480"/>
      <c r="AU57" s="481"/>
      <c r="AV57" s="373"/>
      <c r="AW57" s="876"/>
      <c r="AX57" s="879"/>
      <c r="AY57" s="882"/>
      <c r="AZ57" s="879"/>
      <c r="BA57" s="921"/>
      <c r="BB57" s="848"/>
      <c r="BC57" s="277"/>
      <c r="BD57" s="470"/>
      <c r="BE57" s="359">
        <v>0.60000000000000009</v>
      </c>
      <c r="BF57" s="471" t="str">
        <f>IF(ISERROR(IF(S55="R.INHERENTE
3","R. INHERENTE",(IF(BA55="R.RESIDUAL
3","R. RESIDUAL"," ")))),"",(IF(S55="R.INHERENTE
3","R. INHERENTE",(IF(BA55="R.RESIDUAL
3","R. RESIDUAL"," ")))))</f>
        <v xml:space="preserve"> </v>
      </c>
      <c r="BG57" s="472" t="str">
        <f>IF(ISERROR(IF(S55="R.INHERENTE
8","R. INHERENTE",(IF(BA55="R.RESIDUAL
8","R. RESIDUAL"," ")))),"",(IF(S55="R.INHERENTE
8","R. INHERENTE",(IF(BA55="R.RESIDUAL
8","R. RESIDUAL"," ")))))</f>
        <v xml:space="preserve"> </v>
      </c>
      <c r="BH57" s="473" t="str">
        <f>IF(ISERROR(IF(S55="R.INHERENTE
13","R. INHERENTE",(IF(BA55="R.RESIDUAL
13","R. RESIDUAL"," ")))),"",(IF(S55="R.INHERENTE
13","R. INHERENTE",(IF(BA55="R.RESIDUAL
13","R. RESIDUAL"," ")))))</f>
        <v xml:space="preserve"> </v>
      </c>
      <c r="BI57" s="474" t="str">
        <f>IF(ISERROR(IF(S55="R.INHERENTE
18","R. INHERENTE",(IF(BA55="R.RESIDUAL
18","R. RESIDUAL"," ")))),"",(IF(S55="R.INHERENTE
18","R. INHERENTE",(IF(BA55="R.RESIDUAL
18","R. RESIDUAL"," ")))))</f>
        <v>R. RESIDUAL</v>
      </c>
      <c r="BJ57" s="475" t="str">
        <f>IF(ISERROR(IF(S55="R.INHERENTE
23","R. INHERENTE",(IF(BA55="R.RESIDUAL
23","R. RESIDUAL"," ")))),"",(IF(S55="R.INHERENTE
23","R. INHERENTE",(IF(BA55="R.RESIDUAL
23","R. RESIDUAL"," ")))))</f>
        <v xml:space="preserve"> </v>
      </c>
      <c r="BK57" s="263"/>
      <c r="BL57" s="855"/>
      <c r="BM57" s="913"/>
      <c r="BN57" s="913"/>
      <c r="BO57" s="913"/>
      <c r="BP57" s="913"/>
      <c r="BQ57" s="839"/>
      <c r="BR57" s="355"/>
      <c r="BS57" s="930"/>
      <c r="BT57" s="779"/>
      <c r="BU57" s="858"/>
      <c r="BV57" s="261"/>
      <c r="BW57" s="1550"/>
      <c r="BX57" s="1544"/>
      <c r="BY57" s="772"/>
      <c r="BZ57" s="772"/>
      <c r="CA57" s="769"/>
      <c r="CB57" s="769"/>
      <c r="CC57" s="772"/>
      <c r="CD57" s="772"/>
      <c r="CE57" s="769"/>
      <c r="CF57" s="769"/>
      <c r="CG57" s="772"/>
      <c r="CH57" s="772"/>
      <c r="CI57" s="769"/>
      <c r="CJ57" s="769"/>
      <c r="CK57" s="772"/>
      <c r="CL57" s="772"/>
      <c r="CM57" s="769"/>
      <c r="CN57" s="769"/>
      <c r="CO57" s="772"/>
      <c r="CP57" s="772"/>
      <c r="CQ57" s="1551"/>
      <c r="CR57" s="276"/>
      <c r="CS57" s="1565"/>
      <c r="CT57" s="1557"/>
      <c r="CU57" s="1555"/>
      <c r="CV57" s="774"/>
      <c r="CW57" s="774"/>
      <c r="CX57" s="774"/>
      <c r="CY57" s="774"/>
      <c r="CZ57" s="774"/>
      <c r="DA57" s="769"/>
      <c r="DB57" s="769"/>
      <c r="DC57" s="774"/>
      <c r="DD57" s="774"/>
      <c r="DE57" s="769"/>
      <c r="DF57" s="769"/>
      <c r="DG57" s="774"/>
      <c r="DH57" s="774"/>
      <c r="DI57" s="769"/>
      <c r="DJ57" s="769"/>
      <c r="DK57" s="774"/>
      <c r="DL57" s="774"/>
      <c r="DM57" s="769"/>
      <c r="DN57" s="769"/>
      <c r="DO57" s="774"/>
      <c r="DP57" s="774"/>
      <c r="DQ57" s="1551"/>
      <c r="DR57" s="265"/>
      <c r="DS57" s="269"/>
      <c r="DT57" s="270"/>
      <c r="DU57" s="270"/>
      <c r="DV57" s="271"/>
    </row>
    <row r="58" spans="1:126" ht="80.25" customHeight="1" x14ac:dyDescent="0.25">
      <c r="A58" s="275"/>
      <c r="B58" s="861"/>
      <c r="C58" s="864"/>
      <c r="D58" s="864"/>
      <c r="E58" s="864"/>
      <c r="F58" s="867"/>
      <c r="G58" s="870"/>
      <c r="H58" s="422"/>
      <c r="I58" s="441"/>
      <c r="J58" s="873"/>
      <c r="K58" s="887"/>
      <c r="L58" s="1039"/>
      <c r="M58" s="260"/>
      <c r="N58" s="809"/>
      <c r="O58" s="812"/>
      <c r="P58" s="815"/>
      <c r="Q58" s="818"/>
      <c r="R58" s="821"/>
      <c r="S58" s="824"/>
      <c r="T58" s="445"/>
      <c r="U58" s="531"/>
      <c r="V58" s="465"/>
      <c r="W58" s="829"/>
      <c r="X58" s="827"/>
      <c r="Y58" s="827"/>
      <c r="Z58" s="827"/>
      <c r="AA58" s="827"/>
      <c r="AB58" s="827"/>
      <c r="AC58" s="827"/>
      <c r="AD58" s="827"/>
      <c r="AE58" s="827"/>
      <c r="AF58" s="827"/>
      <c r="AG58" s="827"/>
      <c r="AH58" s="516">
        <f t="shared" si="43"/>
        <v>0</v>
      </c>
      <c r="AI58" s="517"/>
      <c r="AJ58" s="806"/>
      <c r="AK58" s="884"/>
      <c r="AL58" s="884"/>
      <c r="AM58" s="885"/>
      <c r="AN58" s="885"/>
      <c r="AO58" s="884"/>
      <c r="AP58" s="884"/>
      <c r="AQ58" s="534"/>
      <c r="AR58" s="435"/>
      <c r="AS58" s="468"/>
      <c r="AT58" s="480"/>
      <c r="AU58" s="481"/>
      <c r="AV58" s="373"/>
      <c r="AW58" s="876"/>
      <c r="AX58" s="879"/>
      <c r="AY58" s="882"/>
      <c r="AZ58" s="879"/>
      <c r="BA58" s="921"/>
      <c r="BB58" s="848"/>
      <c r="BC58" s="277"/>
      <c r="BD58" s="470"/>
      <c r="BE58" s="359">
        <v>0.4</v>
      </c>
      <c r="BF58" s="471" t="str">
        <f>IF(ISERROR(IF(S55="R.INHERENTE
2","R. INHERENTE",(IF(BA55="R.RESIDUAL
2","R. RESIDUAL"," ")))),"",(IF(S55="R.INHERENTE
2","R. INHERENTE",(IF(BA55="R.RESIDUAL
2","R. RESIDUAL"," ")))))</f>
        <v xml:space="preserve"> </v>
      </c>
      <c r="BG58" s="472" t="str">
        <f>IF(ISERROR(IF(S55="R.INHERENTE
7","R. INHERENTE",(IF(BA55="R.RESIDUAL
7","R. RESIDUAL"," ")))),"",(IF(S55="R.INHERENTE
7","R. INHERENTE",(IF(BA55="R.RESIDUAL
7","R. RESIDUAL"," ")))))</f>
        <v xml:space="preserve"> </v>
      </c>
      <c r="BH58" s="482" t="str">
        <f>IF(ISERROR(IF(S55="R.INHERENTE
12","R. INHERENTE",(IF(BA55="R.RESIDUAL
12","R. RESIDUAL"," ")))),"",(IF(S55="R.INHERENTE
12","R. INHERENTE",(IF(BA55="R.RESIDUAL
12","R. RESIDUAL"," ")))))</f>
        <v xml:space="preserve"> </v>
      </c>
      <c r="BI58" s="473" t="str">
        <f>IF(ISERROR(IF(S55="R.INHERENTE
17","R. INHERENTE",(IF(BA55="R.RESIDUAL
17","R. RESIDUAL"," ")))),"",(IF(S55="R.INHERENTE
17","R. INHERENTE",(IF(BA55="R.RESIDUAL
17","R. RESIDUAL"," ")))))</f>
        <v xml:space="preserve"> </v>
      </c>
      <c r="BJ58" s="475" t="str">
        <f>IF(ISERROR(IF(S55="R.INHERENTE
22","R. INHERENTE",(IF(BA55="R.RESIDUAL
22","R. RESIDUAL"," ")))),"",(IF(S55="R.INHERENTE
22","R. INHERENTE",(IF(BA55="R.RESIDUAL
22","R. RESIDUAL"," ")))))</f>
        <v xml:space="preserve"> </v>
      </c>
      <c r="BK58" s="263"/>
      <c r="BL58" s="855"/>
      <c r="BM58" s="913"/>
      <c r="BN58" s="913"/>
      <c r="BO58" s="913"/>
      <c r="BP58" s="913"/>
      <c r="BQ58" s="839"/>
      <c r="BR58" s="355"/>
      <c r="BS58" s="930"/>
      <c r="BT58" s="779"/>
      <c r="BU58" s="858"/>
      <c r="BV58" s="261"/>
      <c r="BW58" s="1550"/>
      <c r="BX58" s="1544"/>
      <c r="BY58" s="772"/>
      <c r="BZ58" s="772"/>
      <c r="CA58" s="769"/>
      <c r="CB58" s="769"/>
      <c r="CC58" s="772"/>
      <c r="CD58" s="772"/>
      <c r="CE58" s="769"/>
      <c r="CF58" s="769"/>
      <c r="CG58" s="772"/>
      <c r="CH58" s="772"/>
      <c r="CI58" s="769"/>
      <c r="CJ58" s="769"/>
      <c r="CK58" s="772"/>
      <c r="CL58" s="772"/>
      <c r="CM58" s="769"/>
      <c r="CN58" s="769"/>
      <c r="CO58" s="772"/>
      <c r="CP58" s="772"/>
      <c r="CQ58" s="1551"/>
      <c r="CR58" s="276"/>
      <c r="CS58" s="1565"/>
      <c r="CT58" s="1557"/>
      <c r="CU58" s="1555"/>
      <c r="CV58" s="774"/>
      <c r="CW58" s="774"/>
      <c r="CX58" s="774"/>
      <c r="CY58" s="774"/>
      <c r="CZ58" s="774"/>
      <c r="DA58" s="769"/>
      <c r="DB58" s="769"/>
      <c r="DC58" s="774"/>
      <c r="DD58" s="774"/>
      <c r="DE58" s="769"/>
      <c r="DF58" s="769"/>
      <c r="DG58" s="774"/>
      <c r="DH58" s="774"/>
      <c r="DI58" s="769"/>
      <c r="DJ58" s="769"/>
      <c r="DK58" s="774"/>
      <c r="DL58" s="774"/>
      <c r="DM58" s="769"/>
      <c r="DN58" s="769"/>
      <c r="DO58" s="774"/>
      <c r="DP58" s="774"/>
      <c r="DQ58" s="1551"/>
      <c r="DR58" s="265"/>
      <c r="DS58" s="269"/>
      <c r="DT58" s="270"/>
      <c r="DU58" s="270"/>
      <c r="DV58" s="271"/>
    </row>
    <row r="59" spans="1:126" ht="80.25" customHeight="1" thickBot="1" x14ac:dyDescent="0.3">
      <c r="A59" s="275"/>
      <c r="B59" s="862"/>
      <c r="C59" s="865"/>
      <c r="D59" s="865"/>
      <c r="E59" s="865"/>
      <c r="F59" s="868"/>
      <c r="G59" s="871"/>
      <c r="H59" s="423"/>
      <c r="I59" s="442"/>
      <c r="J59" s="874"/>
      <c r="K59" s="888"/>
      <c r="L59" s="1040"/>
      <c r="M59" s="260"/>
      <c r="N59" s="810"/>
      <c r="O59" s="813"/>
      <c r="P59" s="816"/>
      <c r="Q59" s="819"/>
      <c r="R59" s="822"/>
      <c r="S59" s="825"/>
      <c r="T59" s="445"/>
      <c r="U59" s="532"/>
      <c r="V59" s="483"/>
      <c r="W59" s="830"/>
      <c r="X59" s="826"/>
      <c r="Y59" s="826"/>
      <c r="Z59" s="826"/>
      <c r="AA59" s="826"/>
      <c r="AB59" s="826"/>
      <c r="AC59" s="826"/>
      <c r="AD59" s="826"/>
      <c r="AE59" s="826"/>
      <c r="AF59" s="826"/>
      <c r="AG59" s="826"/>
      <c r="AH59" s="524">
        <f t="shared" si="43"/>
        <v>0</v>
      </c>
      <c r="AI59" s="523"/>
      <c r="AJ59" s="807"/>
      <c r="AK59" s="837"/>
      <c r="AL59" s="837"/>
      <c r="AM59" s="911"/>
      <c r="AN59" s="911"/>
      <c r="AO59" s="837"/>
      <c r="AP59" s="837"/>
      <c r="AQ59" s="535"/>
      <c r="AR59" s="486"/>
      <c r="AS59" s="487"/>
      <c r="AT59" s="488"/>
      <c r="AU59" s="489"/>
      <c r="AV59" s="373"/>
      <c r="AW59" s="877"/>
      <c r="AX59" s="880"/>
      <c r="AY59" s="883"/>
      <c r="AZ59" s="880"/>
      <c r="BA59" s="922"/>
      <c r="BB59" s="849"/>
      <c r="BC59" s="277"/>
      <c r="BD59" s="470"/>
      <c r="BE59" s="360">
        <v>0.2</v>
      </c>
      <c r="BF59" s="490" t="str">
        <f>IF(ISERROR(IF(S55="R.INHERENTE
1","R. INHERENTE",(IF(BA55="R.RESIDUAL
1","R. RESIDUAL"," ")))),"",(IF(S55="R.INHERENTE
1","R. INHERENTE",(IF(BA55="R.RESIDUAL
1","R. RESIDUAL"," ")))))</f>
        <v xml:space="preserve"> </v>
      </c>
      <c r="BG59" s="491" t="str">
        <f>IF(ISERROR(IF(S55="R.INHERENTE
6","R. INHERENTE",(IF(BA55="R.RESIDUAL
6","R. RESIDUAL"," ")))),"",(IF(S55="R.INHERENTE
6","R. INHERENTE",(IF(BA55="R.RESIDUAL
6","R. RESIDUAL"," ")))))</f>
        <v xml:space="preserve"> </v>
      </c>
      <c r="BH59" s="492" t="str">
        <f>IF(ISERROR(IF(S55="R.INHERENTE
11","R. INHERENTE",(IF(BA55="R.RESIDUAL
11","R. RESIDUAL"," ")))),"",(IF(S55="R.INHERENTE
11","R. INHERENTE",(IF(BA55="R.RESIDUAL
11","R. RESIDUAL"," ")))))</f>
        <v xml:space="preserve"> </v>
      </c>
      <c r="BI59" s="493" t="str">
        <f>IF(ISERROR(IF(S55="R.INHERENTE
16","R. INHERENTE",(IF(BA55="R.RESIDUAL
16","R. RESIDUAL"," ")))),"",(IF(S55="R.INHERENTE
16","R. INHERENTE",(IF(BA55="R.RESIDUAL
16","R. RESIDUAL"," ")))))</f>
        <v xml:space="preserve"> </v>
      </c>
      <c r="BJ59" s="494" t="str">
        <f>IF(ISERROR(IF(S55="R.INHERENTE
21","R. INHERENTE",(IF(BA55="R.RESIDUAL
21","R. RESIDUAL"," ")))),"",(IF(S55="R.INHERENTE
21","R. INHERENTE",(IF(BA55="R.RESIDUAL
21","R. RESIDUAL"," ")))))</f>
        <v xml:space="preserve"> </v>
      </c>
      <c r="BK59" s="263"/>
      <c r="BL59" s="856"/>
      <c r="BM59" s="914"/>
      <c r="BN59" s="914"/>
      <c r="BO59" s="914"/>
      <c r="BP59" s="914"/>
      <c r="BQ59" s="840"/>
      <c r="BR59" s="355"/>
      <c r="BS59" s="931"/>
      <c r="BT59" s="780"/>
      <c r="BU59" s="859"/>
      <c r="BV59" s="261"/>
      <c r="BW59" s="1552"/>
      <c r="BX59" s="1553"/>
      <c r="BY59" s="773"/>
      <c r="BZ59" s="773"/>
      <c r="CA59" s="770"/>
      <c r="CB59" s="770"/>
      <c r="CC59" s="773"/>
      <c r="CD59" s="773"/>
      <c r="CE59" s="770"/>
      <c r="CF59" s="770"/>
      <c r="CG59" s="773"/>
      <c r="CH59" s="773"/>
      <c r="CI59" s="770"/>
      <c r="CJ59" s="770"/>
      <c r="CK59" s="773"/>
      <c r="CL59" s="773"/>
      <c r="CM59" s="770"/>
      <c r="CN59" s="770"/>
      <c r="CO59" s="773"/>
      <c r="CP59" s="773"/>
      <c r="CQ59" s="1554"/>
      <c r="CR59" s="276"/>
      <c r="CS59" s="1566"/>
      <c r="CT59" s="1567"/>
      <c r="CU59" s="1568"/>
      <c r="CV59" s="1569"/>
      <c r="CW59" s="1569"/>
      <c r="CX59" s="1569"/>
      <c r="CY59" s="1569"/>
      <c r="CZ59" s="1569"/>
      <c r="DA59" s="770"/>
      <c r="DB59" s="770"/>
      <c r="DC59" s="1569"/>
      <c r="DD59" s="1569"/>
      <c r="DE59" s="770"/>
      <c r="DF59" s="770"/>
      <c r="DG59" s="1569"/>
      <c r="DH59" s="1569"/>
      <c r="DI59" s="770"/>
      <c r="DJ59" s="770"/>
      <c r="DK59" s="1569"/>
      <c r="DL59" s="1569"/>
      <c r="DM59" s="770"/>
      <c r="DN59" s="770"/>
      <c r="DO59" s="1569"/>
      <c r="DP59" s="1569"/>
      <c r="DQ59" s="1554"/>
      <c r="DR59" s="265"/>
      <c r="DS59" s="272"/>
      <c r="DT59" s="273"/>
      <c r="DU59" s="273"/>
      <c r="DV59" s="274"/>
    </row>
    <row r="60" spans="1:126" ht="19.5" customHeight="1" thickBot="1" x14ac:dyDescent="0.3">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277"/>
      <c r="AX60" s="277"/>
      <c r="AY60" s="277"/>
      <c r="AZ60" s="277"/>
      <c r="BA60" s="277"/>
      <c r="BB60" s="364"/>
      <c r="BC60" s="364"/>
      <c r="BD60" s="364"/>
      <c r="BF60" s="367">
        <v>0.2</v>
      </c>
      <c r="BG60" s="368">
        <v>0.4</v>
      </c>
      <c r="BH60" s="368">
        <v>0.60000000000000009</v>
      </c>
      <c r="BI60" s="368">
        <v>0.8</v>
      </c>
      <c r="BJ60" s="368">
        <v>1</v>
      </c>
    </row>
    <row r="61" spans="1:126" s="361" customFormat="1" ht="80.25" customHeight="1" x14ac:dyDescent="0.25">
      <c r="B61" s="860">
        <v>8</v>
      </c>
      <c r="C61" s="863" t="s">
        <v>638</v>
      </c>
      <c r="D61" s="863" t="s">
        <v>621</v>
      </c>
      <c r="E61" s="863" t="s">
        <v>591</v>
      </c>
      <c r="F61" s="866" t="s">
        <v>589</v>
      </c>
      <c r="G61" s="869" t="s">
        <v>1027</v>
      </c>
      <c r="H61" s="508" t="s">
        <v>1028</v>
      </c>
      <c r="I61" s="509" t="s">
        <v>879</v>
      </c>
      <c r="J61" s="872" t="str">
        <f>IF(F61="","",(CONCATENATE("Posibilidad de afectación ",F61," ",G61," ",H61," ",H62," ",H63," ",H64," ",H65)))</f>
        <v xml:space="preserve">Posibilidad de afectación Económica y Reputacional  por manipulación indebida de la información con intereses personales o a terceros, debido a inseguridad en las politicas de autenticación y contraseñas de los sistemas de informacion o por ofrecimiento de dadivas por parte de personal interno o externo  o presiones indebidas    </v>
      </c>
      <c r="K61" s="886" t="s">
        <v>875</v>
      </c>
      <c r="L61" s="1038" t="s">
        <v>843</v>
      </c>
      <c r="M61" s="500"/>
      <c r="N61" s="808" t="s">
        <v>884</v>
      </c>
      <c r="O61" s="811">
        <f>IF(ISERROR(VLOOKUP($N61,[6]Listas!$E$20:$F$24,2,FALSE)),"",(VLOOKUP($N61,[6]Listas!$E$20:$F$24,2,FALSE)))</f>
        <v>0.8</v>
      </c>
      <c r="P61" s="814" t="str">
        <f>IF(ISERROR(VLOOKUP($O61,[6]Listas!$E$3:$F$7,2,FALSE)),"",(VLOOKUP($O61,[6]Listas!$E$3:$F$7,2,FALSE)))</f>
        <v>ALTA
Es viable que el evento ocurra en la mayoria de las circunstancias.</v>
      </c>
      <c r="Q61" s="817" t="s">
        <v>850</v>
      </c>
      <c r="R61" s="820">
        <f>IF(ISERROR(VLOOKUP($Q61,[6]Listas!$E$28:$F$35,2,FALSE)),"",(VLOOKUP($Q61,[6]Listas!$E$28:$F$35,2,FALSE)))</f>
        <v>0.8</v>
      </c>
      <c r="S61" s="823" t="str">
        <f t="shared" ref="S61" si="44">IF(O61="","",(CONCATENATE("R.INHERENTE
",(IF(AND($O61=0.2,$R61=0.2),1,(IF(AND($O61=0.2,$R61=0.4),6,(IF(AND($O61=0.2,$R61=0.6),11,(IF(AND($O61=0.2,$R61=0.8),16,(IF(AND($O61=0.2,$R61=1),21,(IF(AND($O61=0.4,$R61=0.2),2,(IF(AND($O61=0.4,$R61=0.4),7,(IF(AND($O61=0.4,$R61=0.6),12,(IF(AND($O61=0.4,$R61=0.8),17,(IF(AND($O61=0.4,$R61=1),22,(IF(AND($O61=0.6,$R61=0.2),3,(IF(AND($O61=0.6,$R61=0.4),8,(IF(AND($O61=0.6,$R61=0.6),13,(IF(AND($O61=0.6,$R61=0.8),18,(IF(AND($O61=0.6,$R61=1),23,(IF(AND($O61=0.8,$R61=0.2),4,(IF(AND($O61=0.8,$R61=0.4),9,(IF(AND($O61=0.8,$R61=0.6),14,(IF(AND($O61=0.8,$R61=0.8),19,(IF(AND($O61=0.8,$R61=1),24,(IF(AND($O61=1,$R61=0.2),5,(IF(AND($O61=1,$R61=0.4),10,(IF(AND($O61=1,$R61=0.6),15,(IF(AND($O61=1,$R61=0.8),20,(IF(AND($O61=1,$R61=1),25,"")))))))))))))))))))))))))))))))))))))))))))))))))))))</f>
        <v>R.INHERENTE
19</v>
      </c>
      <c r="T61" s="500">
        <f>+VLOOKUP($S61,[6]Listas!$D$112:$E$136,2,FALSE)</f>
        <v>19</v>
      </c>
      <c r="U61" s="530" t="s">
        <v>1029</v>
      </c>
      <c r="V61" s="511" t="s">
        <v>731</v>
      </c>
      <c r="W61" s="831" t="s">
        <v>43</v>
      </c>
      <c r="X61" s="889">
        <v>25</v>
      </c>
      <c r="Y61" s="889"/>
      <c r="Z61" s="889"/>
      <c r="AA61" s="889"/>
      <c r="AB61" s="889"/>
      <c r="AC61" s="889"/>
      <c r="AD61" s="889"/>
      <c r="AE61" s="889"/>
      <c r="AF61" s="889">
        <v>15</v>
      </c>
      <c r="AG61" s="889"/>
      <c r="AH61" s="447">
        <f t="shared" ref="AH61:AH65" si="45">X61+Z61+AB61+AD61+AF61</f>
        <v>40</v>
      </c>
      <c r="AI61" s="448">
        <v>0.48</v>
      </c>
      <c r="AJ61" s="802">
        <f>R61</f>
        <v>0.8</v>
      </c>
      <c r="AK61" s="915" t="s">
        <v>189</v>
      </c>
      <c r="AL61" s="915"/>
      <c r="AM61" s="916" t="s">
        <v>577</v>
      </c>
      <c r="AN61" s="916"/>
      <c r="AO61" s="915" t="s">
        <v>189</v>
      </c>
      <c r="AP61" s="915"/>
      <c r="AQ61" s="533" t="s">
        <v>1030</v>
      </c>
      <c r="AR61" s="449" t="s">
        <v>605</v>
      </c>
      <c r="AS61" s="450" t="s">
        <v>1031</v>
      </c>
      <c r="AT61" s="451" t="s">
        <v>1032</v>
      </c>
      <c r="AU61" s="452" t="s">
        <v>1033</v>
      </c>
      <c r="AV61" s="453">
        <f>+(IF(AND($AW61&gt;0,$AW61&lt;=0.2),0.2,(IF(AND($AW61&gt;0.2,$AW61&lt;=0.4),0.4,(IF(AND($AW61&gt;0.4,$AW61&lt;=0.6),0.6,(IF(AND($AW61&gt;0.6,$AW61&lt;=0.8),0.8,(IF($AW61&gt;0.8,1,""))))))))))</f>
        <v>0.2</v>
      </c>
      <c r="AW61" s="875">
        <f>+MIN(AI61:AI65)</f>
        <v>4.9500000000000002E-2</v>
      </c>
      <c r="AX61" s="878" t="str">
        <f t="shared" ref="AX61" si="46">+(IF($AV61=0.2,"MUY BAJA",(IF($AV61=0.4,"BAJA",(IF($AV61=0.6,"MEDIA",(IF($AV61=0.8,"ALTA",(IF($AV61=1,"MUY ALTA",""))))))))))</f>
        <v>MUY BAJA</v>
      </c>
      <c r="AY61" s="881">
        <f>+MIN(AJ61:AJ65)</f>
        <v>0.8</v>
      </c>
      <c r="AZ61" s="878" t="str">
        <f t="shared" ref="AZ61" si="47">+(IF($BC61=0.2,"MUY BAJA",(IF($BC61=0.4,"BAJA",(IF($BC61=0.6,"MEDIA",(IF($BC61=0.8,"ALTA",(IF($BC61=1,"MUY ALTA",""))))))))))</f>
        <v>ALTA</v>
      </c>
      <c r="BA61" s="920" t="str">
        <f t="shared" ref="BA61" si="48">IF($AV61="","",(CONCATENATE("R.RESIDUAL
",(IF(AND($AV61=0.2,$BC61=0.2),1,(IF(AND($AV61=0.2,$BC61=0.4),6,(IF(AND($AV61=0.2,$BC61=0.6),11,(IF(AND($AV61=0.2,$BC61=0.8),16,(IF(AND($AV61=0.2,$BC61=1),21,(IF(AND($AV61=0.4,$BC61=0.2),2,(IF(AND($AV61=0.4,$BC61=0.4),7,(IF(AND($AV61=0.4,$BC61=0.6),12,(IF(AND($AV61=0.4,$BC61=0.8),17,(IF(AND($AV61=0.4,$BC61=1),22,(IF(AND($AV61=0.6,$BC61=0.2),3,(IF(AND($AV61=0.6,$BC61=0.4),8,(IF(AND($AV61=0.6,$BC61=0.6),13,(IF(AND($AV61=0.6,$BC61=0.8),18,(IF(AND($AV61=0.6,$BC61=1),23,(IF(AND($AV61=0.8,$BC61=0.2),4,(IF(AND($AV61=0.8,$BC61=0.4),9,(IF(AND($AV61=0.8,$BC61=0.6),14,(IF(AND($AV61=0.8,$BC61=0.8),19,(IF(AND($AV61=0.8,$BC61=1),24,(IF(AND($AV61=1,$BC61=0.2),5,(IF(AND($AV61=1,$BC61=0.4),10,(IF(AND($AV61=1,$BC61=0.6),15,(IF(AND($AV61=1,$BC61=0.8),20,(IF(AND($AV61=1,$BC61=1),25,"")))))))))))))))))))))))))))))))))))))))))))))))))))))</f>
        <v>R.RESIDUAL
16</v>
      </c>
      <c r="BB61" s="847" t="s">
        <v>732</v>
      </c>
      <c r="BC61" s="453">
        <f>+(IF(AND($AY61&gt;0,$AY61&lt;=0.2),0.2,(IF(AND($AY61&gt;0.2,$AY61&lt;=0.4),0.4,(IF(AND($AY61&gt;0.4,$AY61&lt;=0.6),0.6,(IF(AND($AY61&gt;0.6,$AY61&lt;=0.8),0.8,(IF($AY61&gt;0.8,1,""))))))))))</f>
        <v>0.8</v>
      </c>
      <c r="BD61" s="373">
        <f>+VLOOKUP($BA61,[6]Listas!$F$112:$G$136,2,FALSE)</f>
        <v>16</v>
      </c>
      <c r="BE61" s="359">
        <v>1</v>
      </c>
      <c r="BF61" s="454" t="str">
        <f>IF(ISERROR(IF(S61="R.INHERENTE
5","R. INHERENTE",(IF(BA61="R.RESIDUAL
5","R. RESIDUAL"," ")))),"",(IF(S61="R.INHERENTE
5","R. INHERENTE",(IF(BA61="R.RESIDUAL
5","R. RESIDUAL"," ")))))</f>
        <v xml:space="preserve"> </v>
      </c>
      <c r="BG61" s="455" t="str">
        <f>IF(ISERROR(IF(S61="R.INHERENTE
10","R. INHERENTE",(IF(BA61="R.RESIDUAL
10","R. RESIDUAL"," ")))),"",(IF(S61="R.INHERENTE
10","R. INHERENTE",(IF(BA61="R.RESIDUAL
10","R. RESIDUAL"," ")))))</f>
        <v xml:space="preserve"> </v>
      </c>
      <c r="BH61" s="456" t="str">
        <f>IF(ISERROR(IF(S61="R.INHERENTE
15","R. INHERENTE",(IF(BA61="R.RESIDUAL
15","R. RESIDUAL"," ")))),"",(IF(S61="R.INHERENTE
15","R. INHERENTE",(IF(BA61="R.RESIDUAL
15","R. RESIDUAL"," ")))))</f>
        <v xml:space="preserve"> </v>
      </c>
      <c r="BI61" s="456" t="str">
        <f>IF(ISERROR(IF(S61="R.INHERENTE
20","R. INHERENTE",(IF(BA61="R.RESIDUAL
20","R. RESIDUAL"," ")))),"",(IF(S61="R.INHERENTE
20","R. INHERENTE",(IF(BA61="R.RESIDUAL
20","R. RESIDUAL"," ")))))</f>
        <v xml:space="preserve"> </v>
      </c>
      <c r="BJ61" s="457" t="str">
        <f>IF(ISERROR(IF(S61="R.INHERENTE
25","R. INHERENTE",(IF(BA61="R.RESIDUAL
25","R. RESIDUAL"," ")))),"",(IF(S61="R.INHERENTE
25","R. INHERENTE",(IF(BA61="R.RESIDUAL
25","R. RESIDUAL"," ")))))</f>
        <v xml:space="preserve"> </v>
      </c>
      <c r="BK61" s="458"/>
      <c r="BL61" s="893" t="s">
        <v>1034</v>
      </c>
      <c r="BM61" s="896" t="s">
        <v>1035</v>
      </c>
      <c r="BN61" s="890">
        <v>44562</v>
      </c>
      <c r="BO61" s="890">
        <v>44651</v>
      </c>
      <c r="BP61" s="890">
        <v>44651</v>
      </c>
      <c r="BQ61" s="923" t="s">
        <v>677</v>
      </c>
      <c r="BR61" s="459"/>
      <c r="BS61" s="917" t="s">
        <v>1036</v>
      </c>
      <c r="BT61" s="775" t="s">
        <v>1037</v>
      </c>
      <c r="BU61" s="926" t="s">
        <v>1038</v>
      </c>
      <c r="BV61" s="460"/>
      <c r="BW61" s="1547">
        <v>44653</v>
      </c>
      <c r="BX61" s="1548">
        <v>44788</v>
      </c>
      <c r="BY61" s="771"/>
      <c r="BZ61" s="771"/>
      <c r="CA61" s="768" t="s">
        <v>1066</v>
      </c>
      <c r="CB61" s="768" t="s">
        <v>1066</v>
      </c>
      <c r="CC61" s="771"/>
      <c r="CD61" s="771"/>
      <c r="CE61" s="768" t="s">
        <v>1066</v>
      </c>
      <c r="CF61" s="768" t="s">
        <v>1066</v>
      </c>
      <c r="CG61" s="771"/>
      <c r="CH61" s="771"/>
      <c r="CI61" s="768" t="s">
        <v>1067</v>
      </c>
      <c r="CJ61" s="768" t="s">
        <v>1067</v>
      </c>
      <c r="CK61" s="771"/>
      <c r="CL61" s="771"/>
      <c r="CM61" s="768" t="s">
        <v>1066</v>
      </c>
      <c r="CN61" s="768" t="s">
        <v>1066</v>
      </c>
      <c r="CO61" s="771"/>
      <c r="CP61" s="771"/>
      <c r="CQ61" s="1549" t="s">
        <v>1068</v>
      </c>
      <c r="CR61" s="276"/>
      <c r="CS61" s="1561">
        <v>44661</v>
      </c>
      <c r="CT61" s="1562">
        <v>44788</v>
      </c>
      <c r="CU61" s="1563"/>
      <c r="CV61" s="1564"/>
      <c r="CW61" s="1564"/>
      <c r="CX61" s="1564"/>
      <c r="CY61" s="1564"/>
      <c r="CZ61" s="1564"/>
      <c r="DA61" s="768" t="s">
        <v>1066</v>
      </c>
      <c r="DB61" s="768" t="s">
        <v>1066</v>
      </c>
      <c r="DC61" s="1564"/>
      <c r="DD61" s="1564"/>
      <c r="DE61" s="768" t="s">
        <v>1066</v>
      </c>
      <c r="DF61" s="768" t="s">
        <v>1066</v>
      </c>
      <c r="DG61" s="1564"/>
      <c r="DH61" s="1564"/>
      <c r="DI61" s="768" t="s">
        <v>1067</v>
      </c>
      <c r="DJ61" s="768" t="s">
        <v>1067</v>
      </c>
      <c r="DK61" s="1564"/>
      <c r="DL61" s="1564"/>
      <c r="DM61" s="768" t="s">
        <v>1066</v>
      </c>
      <c r="DN61" s="768" t="s">
        <v>1066</v>
      </c>
      <c r="DO61" s="1564"/>
      <c r="DP61" s="1564"/>
      <c r="DQ61" s="1549" t="s">
        <v>1068</v>
      </c>
      <c r="DR61" s="461"/>
      <c r="DS61" s="462"/>
      <c r="DT61" s="463"/>
      <c r="DU61" s="463"/>
      <c r="DV61" s="464"/>
    </row>
    <row r="62" spans="1:126" s="361" customFormat="1" ht="80.25" customHeight="1" x14ac:dyDescent="0.25">
      <c r="B62" s="861"/>
      <c r="C62" s="864"/>
      <c r="D62" s="864"/>
      <c r="E62" s="864"/>
      <c r="F62" s="867"/>
      <c r="G62" s="870"/>
      <c r="H62" s="503" t="s">
        <v>1039</v>
      </c>
      <c r="I62" s="499" t="s">
        <v>881</v>
      </c>
      <c r="J62" s="873"/>
      <c r="K62" s="887"/>
      <c r="L62" s="1039"/>
      <c r="M62" s="500"/>
      <c r="N62" s="809"/>
      <c r="O62" s="812"/>
      <c r="P62" s="815"/>
      <c r="Q62" s="818"/>
      <c r="R62" s="821"/>
      <c r="S62" s="824"/>
      <c r="T62" s="500"/>
      <c r="U62" s="531" t="s">
        <v>1040</v>
      </c>
      <c r="V62" s="504" t="s">
        <v>731</v>
      </c>
      <c r="W62" s="832"/>
      <c r="X62" s="827">
        <v>25</v>
      </c>
      <c r="Y62" s="827"/>
      <c r="Z62" s="827">
        <v>0</v>
      </c>
      <c r="AA62" s="827"/>
      <c r="AB62" s="827">
        <v>0</v>
      </c>
      <c r="AC62" s="827"/>
      <c r="AD62" s="827">
        <v>0</v>
      </c>
      <c r="AE62" s="827"/>
      <c r="AF62" s="827">
        <v>15</v>
      </c>
      <c r="AG62" s="827"/>
      <c r="AH62" s="466">
        <f t="shared" si="45"/>
        <v>40</v>
      </c>
      <c r="AI62" s="479">
        <v>0.28799999999999998</v>
      </c>
      <c r="AJ62" s="803"/>
      <c r="AK62" s="884" t="s">
        <v>39</v>
      </c>
      <c r="AL62" s="884"/>
      <c r="AM62" s="885" t="s">
        <v>578</v>
      </c>
      <c r="AN62" s="885"/>
      <c r="AO62" s="884" t="s">
        <v>39</v>
      </c>
      <c r="AP62" s="884"/>
      <c r="AQ62" s="534" t="s">
        <v>1041</v>
      </c>
      <c r="AR62" s="435" t="s">
        <v>606</v>
      </c>
      <c r="AS62" s="468" t="s">
        <v>1042</v>
      </c>
      <c r="AT62" s="480" t="s">
        <v>1032</v>
      </c>
      <c r="AU62" s="481" t="s">
        <v>1043</v>
      </c>
      <c r="AV62" s="373"/>
      <c r="AW62" s="876"/>
      <c r="AX62" s="879"/>
      <c r="AY62" s="882"/>
      <c r="AZ62" s="879"/>
      <c r="BA62" s="921"/>
      <c r="BB62" s="848"/>
      <c r="BC62" s="277"/>
      <c r="BD62" s="470"/>
      <c r="BE62" s="359">
        <v>0.8</v>
      </c>
      <c r="BF62" s="471" t="str">
        <f>IF(ISERROR(IF(S61="R.INHERENTE
4","R. INHERENTE",(IF(BA61="R.RESIDUAL
4","R. RESIDUAL"," ")))),"",(IF(S61="R.INHERENTE
4","R. INHERENTE",(IF(BA61="R.RESIDUAL
4","R. RESIDUAL"," ")))))</f>
        <v xml:space="preserve"> </v>
      </c>
      <c r="BG62" s="472" t="str">
        <f>IF(ISERROR(IF(S61="R.INHERENTE
9","R. INHERENTE",(IF(BA61="R.RESIDUAL
9","R. RESIDUAL"," ")))),"",(IF(S61="R.INHERENTE
9","R. INHERENTE",(IF(BA61="R.RESIDUAL
9","R. RESIDUAL"," ")))))</f>
        <v xml:space="preserve"> </v>
      </c>
      <c r="BH62" s="473" t="str">
        <f>IF(ISERROR(IF(S61="R.INHERENTE
14","R. INHERENTE",(IF(BA61="R.RESIDUAL
14","R. RESIDUAL"," ")))),"",(IF(S61="R.INHERENTE
14","R. INHERENTE",(IF(BA61="R.RESIDUAL
14","R. RESIDUAL"," ")))))</f>
        <v xml:space="preserve"> </v>
      </c>
      <c r="BI62" s="474" t="str">
        <f>IF(ISERROR(IF(S61="R.INHERENTE
19","R. INHERENTE",(IF(BA61="R.RESIDUAL
19","R. RESIDUAL"," ")))),"",(IF(S61="R.INHERENTE
19","R. INHERENTE",(IF(BA61="R.RESIDUAL
19","R. RESIDUAL"," ")))))</f>
        <v>R. INHERENTE</v>
      </c>
      <c r="BJ62" s="475" t="str">
        <f>IF(ISERROR(IF(S61="R.INHERENTE
24","R. INHERENTE",(IF(BA61="R.RESIDUAL
24","R. RESIDUAL"," ")))),"",(IF(S61="R.INHERENTE
24","R. INHERENTE",(IF(BA61="R.RESIDUAL
24","R. RESIDUAL"," ")))))</f>
        <v xml:space="preserve"> </v>
      </c>
      <c r="BK62" s="458"/>
      <c r="BL62" s="894"/>
      <c r="BM62" s="891"/>
      <c r="BN62" s="891"/>
      <c r="BO62" s="891"/>
      <c r="BP62" s="891"/>
      <c r="BQ62" s="924"/>
      <c r="BR62" s="459"/>
      <c r="BS62" s="918"/>
      <c r="BT62" s="776"/>
      <c r="BU62" s="927"/>
      <c r="BV62" s="460"/>
      <c r="BW62" s="1550"/>
      <c r="BX62" s="1544"/>
      <c r="BY62" s="772"/>
      <c r="BZ62" s="772"/>
      <c r="CA62" s="769"/>
      <c r="CB62" s="769"/>
      <c r="CC62" s="772"/>
      <c r="CD62" s="772"/>
      <c r="CE62" s="769"/>
      <c r="CF62" s="769"/>
      <c r="CG62" s="772"/>
      <c r="CH62" s="772"/>
      <c r="CI62" s="769"/>
      <c r="CJ62" s="769"/>
      <c r="CK62" s="772"/>
      <c r="CL62" s="772"/>
      <c r="CM62" s="769"/>
      <c r="CN62" s="769"/>
      <c r="CO62" s="772"/>
      <c r="CP62" s="772"/>
      <c r="CQ62" s="1551"/>
      <c r="CR62" s="276"/>
      <c r="CS62" s="1565"/>
      <c r="CT62" s="1557"/>
      <c r="CU62" s="1555"/>
      <c r="CV62" s="774"/>
      <c r="CW62" s="774"/>
      <c r="CX62" s="774"/>
      <c r="CY62" s="774"/>
      <c r="CZ62" s="774"/>
      <c r="DA62" s="769"/>
      <c r="DB62" s="769"/>
      <c r="DC62" s="774"/>
      <c r="DD62" s="774"/>
      <c r="DE62" s="769"/>
      <c r="DF62" s="769"/>
      <c r="DG62" s="774"/>
      <c r="DH62" s="774"/>
      <c r="DI62" s="769"/>
      <c r="DJ62" s="769"/>
      <c r="DK62" s="774"/>
      <c r="DL62" s="774"/>
      <c r="DM62" s="769"/>
      <c r="DN62" s="769"/>
      <c r="DO62" s="774"/>
      <c r="DP62" s="774"/>
      <c r="DQ62" s="1551"/>
      <c r="DR62" s="461"/>
      <c r="DS62" s="476"/>
      <c r="DT62" s="477"/>
      <c r="DU62" s="477"/>
      <c r="DV62" s="478"/>
    </row>
    <row r="63" spans="1:126" s="361" customFormat="1" ht="80.25" customHeight="1" x14ac:dyDescent="0.25">
      <c r="B63" s="861"/>
      <c r="C63" s="864"/>
      <c r="D63" s="864"/>
      <c r="E63" s="864"/>
      <c r="F63" s="867"/>
      <c r="G63" s="870"/>
      <c r="H63" s="503"/>
      <c r="I63" s="499" t="s">
        <v>882</v>
      </c>
      <c r="J63" s="873"/>
      <c r="K63" s="887"/>
      <c r="L63" s="1039"/>
      <c r="M63" s="500"/>
      <c r="N63" s="809"/>
      <c r="O63" s="812"/>
      <c r="P63" s="815"/>
      <c r="Q63" s="818"/>
      <c r="R63" s="821"/>
      <c r="S63" s="824"/>
      <c r="T63" s="500"/>
      <c r="U63" s="531" t="s">
        <v>1044</v>
      </c>
      <c r="V63" s="504" t="s">
        <v>731</v>
      </c>
      <c r="W63" s="832"/>
      <c r="X63" s="827">
        <v>25</v>
      </c>
      <c r="Y63" s="827"/>
      <c r="Z63" s="827">
        <v>0</v>
      </c>
      <c r="AA63" s="827"/>
      <c r="AB63" s="827">
        <v>10</v>
      </c>
      <c r="AC63" s="827"/>
      <c r="AD63" s="827"/>
      <c r="AE63" s="827"/>
      <c r="AF63" s="827">
        <v>15</v>
      </c>
      <c r="AG63" s="827"/>
      <c r="AH63" s="466">
        <f t="shared" si="45"/>
        <v>50</v>
      </c>
      <c r="AI63" s="479">
        <v>0.14399999999999999</v>
      </c>
      <c r="AJ63" s="803"/>
      <c r="AK63" s="884" t="s">
        <v>189</v>
      </c>
      <c r="AL63" s="884"/>
      <c r="AM63" s="885" t="s">
        <v>577</v>
      </c>
      <c r="AN63" s="885"/>
      <c r="AO63" s="884" t="s">
        <v>189</v>
      </c>
      <c r="AP63" s="884"/>
      <c r="AQ63" s="534" t="s">
        <v>1045</v>
      </c>
      <c r="AR63" s="435" t="s">
        <v>605</v>
      </c>
      <c r="AS63" s="468" t="s">
        <v>1046</v>
      </c>
      <c r="AT63" s="480" t="s">
        <v>1032</v>
      </c>
      <c r="AU63" s="481" t="s">
        <v>1043</v>
      </c>
      <c r="AV63" s="373"/>
      <c r="AW63" s="876"/>
      <c r="AX63" s="879"/>
      <c r="AY63" s="882"/>
      <c r="AZ63" s="879"/>
      <c r="BA63" s="921"/>
      <c r="BB63" s="848"/>
      <c r="BC63" s="277"/>
      <c r="BD63" s="470"/>
      <c r="BE63" s="359">
        <v>0.60000000000000009</v>
      </c>
      <c r="BF63" s="471" t="str">
        <f>IF(ISERROR(IF(S61="R.INHERENTE
3","R. INHERENTE",(IF(BA61="R.RESIDUAL
3","R. RESIDUAL"," ")))),"",(IF(S61="R.INHERENTE
3","R. INHERENTE",(IF(BA61="R.RESIDUAL
3","R. RESIDUAL"," ")))))</f>
        <v xml:space="preserve"> </v>
      </c>
      <c r="BG63" s="472" t="str">
        <f>IF(ISERROR(IF(S61="R.INHERENTE
8","R. INHERENTE",(IF(BA61="R.RESIDUAL
8","R. RESIDUAL"," ")))),"",(IF(S61="R.INHERENTE
8","R. INHERENTE",(IF(BA61="R.RESIDUAL
8","R. RESIDUAL"," ")))))</f>
        <v xml:space="preserve"> </v>
      </c>
      <c r="BH63" s="473" t="str">
        <f>IF(ISERROR(IF(S61="R.INHERENTE
13","R. INHERENTE",(IF(BA61="R.RESIDUAL
13","R. RESIDUAL"," ")))),"",(IF(S61="R.INHERENTE
13","R. INHERENTE",(IF(BA61="R.RESIDUAL
13","R. RESIDUAL"," ")))))</f>
        <v xml:space="preserve"> </v>
      </c>
      <c r="BI63" s="474" t="str">
        <f>IF(ISERROR(IF(S61="R.INHERENTE
18","R. INHERENTE",(IF(BA61="R.RESIDUAL
18","R. RESIDUAL"," ")))),"",(IF(S61="R.INHERENTE
18","R. INHERENTE",(IF(BA61="R.RESIDUAL
18","R. RESIDUAL"," ")))))</f>
        <v xml:space="preserve"> </v>
      </c>
      <c r="BJ63" s="475" t="str">
        <f>IF(ISERROR(IF(S61="R.INHERENTE
23","R. INHERENTE",(IF(BA61="R.RESIDUAL
23","R. RESIDUAL"," ")))),"",(IF(S61="R.INHERENTE
23","R. INHERENTE",(IF(BA61="R.RESIDUAL
23","R. RESIDUAL"," ")))))</f>
        <v xml:space="preserve"> </v>
      </c>
      <c r="BK63" s="458"/>
      <c r="BL63" s="894"/>
      <c r="BM63" s="891"/>
      <c r="BN63" s="891"/>
      <c r="BO63" s="891"/>
      <c r="BP63" s="891"/>
      <c r="BQ63" s="924"/>
      <c r="BR63" s="459"/>
      <c r="BS63" s="918"/>
      <c r="BT63" s="776"/>
      <c r="BU63" s="927"/>
      <c r="BV63" s="460"/>
      <c r="BW63" s="1550"/>
      <c r="BX63" s="1544"/>
      <c r="BY63" s="772"/>
      <c r="BZ63" s="772"/>
      <c r="CA63" s="769"/>
      <c r="CB63" s="769"/>
      <c r="CC63" s="772"/>
      <c r="CD63" s="772"/>
      <c r="CE63" s="769"/>
      <c r="CF63" s="769"/>
      <c r="CG63" s="772"/>
      <c r="CH63" s="772"/>
      <c r="CI63" s="769"/>
      <c r="CJ63" s="769"/>
      <c r="CK63" s="772"/>
      <c r="CL63" s="772"/>
      <c r="CM63" s="769"/>
      <c r="CN63" s="769"/>
      <c r="CO63" s="772"/>
      <c r="CP63" s="772"/>
      <c r="CQ63" s="1551"/>
      <c r="CR63" s="276"/>
      <c r="CS63" s="1565"/>
      <c r="CT63" s="1557"/>
      <c r="CU63" s="1555"/>
      <c r="CV63" s="774"/>
      <c r="CW63" s="774"/>
      <c r="CX63" s="774"/>
      <c r="CY63" s="774"/>
      <c r="CZ63" s="774"/>
      <c r="DA63" s="769"/>
      <c r="DB63" s="769"/>
      <c r="DC63" s="774"/>
      <c r="DD63" s="774"/>
      <c r="DE63" s="769"/>
      <c r="DF63" s="769"/>
      <c r="DG63" s="774"/>
      <c r="DH63" s="774"/>
      <c r="DI63" s="769"/>
      <c r="DJ63" s="769"/>
      <c r="DK63" s="774"/>
      <c r="DL63" s="774"/>
      <c r="DM63" s="769"/>
      <c r="DN63" s="769"/>
      <c r="DO63" s="774"/>
      <c r="DP63" s="774"/>
      <c r="DQ63" s="1551"/>
      <c r="DR63" s="461"/>
      <c r="DS63" s="476"/>
      <c r="DT63" s="477"/>
      <c r="DU63" s="477"/>
      <c r="DV63" s="478"/>
    </row>
    <row r="64" spans="1:126" s="361" customFormat="1" ht="80.25" customHeight="1" x14ac:dyDescent="0.25">
      <c r="B64" s="861"/>
      <c r="C64" s="864"/>
      <c r="D64" s="864"/>
      <c r="E64" s="864"/>
      <c r="F64" s="867"/>
      <c r="G64" s="870"/>
      <c r="H64" s="503"/>
      <c r="I64" s="499"/>
      <c r="J64" s="873"/>
      <c r="K64" s="887"/>
      <c r="L64" s="1039"/>
      <c r="M64" s="500"/>
      <c r="N64" s="809"/>
      <c r="O64" s="812"/>
      <c r="P64" s="815"/>
      <c r="Q64" s="818"/>
      <c r="R64" s="821"/>
      <c r="S64" s="824"/>
      <c r="T64" s="500"/>
      <c r="U64" s="531" t="s">
        <v>1047</v>
      </c>
      <c r="V64" s="504" t="s">
        <v>731</v>
      </c>
      <c r="W64" s="832"/>
      <c r="X64" s="827">
        <v>25</v>
      </c>
      <c r="Y64" s="827"/>
      <c r="Z64" s="827"/>
      <c r="AA64" s="827"/>
      <c r="AB64" s="827"/>
      <c r="AC64" s="827"/>
      <c r="AD64" s="827">
        <v>25</v>
      </c>
      <c r="AE64" s="827"/>
      <c r="AF64" s="827"/>
      <c r="AG64" s="827"/>
      <c r="AH64" s="466">
        <f t="shared" si="45"/>
        <v>50</v>
      </c>
      <c r="AI64" s="479">
        <v>7.0699999999999999E-2</v>
      </c>
      <c r="AJ64" s="803"/>
      <c r="AK64" s="884" t="s">
        <v>189</v>
      </c>
      <c r="AL64" s="884"/>
      <c r="AM64" s="885" t="s">
        <v>577</v>
      </c>
      <c r="AN64" s="885"/>
      <c r="AO64" s="884" t="s">
        <v>189</v>
      </c>
      <c r="AP64" s="884"/>
      <c r="AQ64" s="534" t="s">
        <v>1048</v>
      </c>
      <c r="AR64" s="435" t="s">
        <v>605</v>
      </c>
      <c r="AS64" s="468" t="s">
        <v>1049</v>
      </c>
      <c r="AT64" s="480" t="s">
        <v>1032</v>
      </c>
      <c r="AU64" s="481" t="s">
        <v>1038</v>
      </c>
      <c r="AV64" s="373"/>
      <c r="AW64" s="876"/>
      <c r="AX64" s="879"/>
      <c r="AY64" s="882"/>
      <c r="AZ64" s="879"/>
      <c r="BA64" s="921"/>
      <c r="BB64" s="848"/>
      <c r="BC64" s="277"/>
      <c r="BD64" s="470"/>
      <c r="BE64" s="359">
        <v>0.4</v>
      </c>
      <c r="BF64" s="471" t="str">
        <f>IF(ISERROR(IF(S61="R.INHERENTE
2","R. INHERENTE",(IF(BA61="R.RESIDUAL
2","R. RESIDUAL"," ")))),"",(IF(S61="R.INHERENTE
2","R. INHERENTE",(IF(BA61="R.RESIDUAL
2","R. RESIDUAL"," ")))))</f>
        <v xml:space="preserve"> </v>
      </c>
      <c r="BG64" s="472" t="str">
        <f>IF(ISERROR(IF(S61="R.INHERENTE
7","R. INHERENTE",(IF(BA61="R.RESIDUAL
7","R. RESIDUAL"," ")))),"",(IF(S61="R.INHERENTE
7","R. INHERENTE",(IF(BA61="R.RESIDUAL
7","R. RESIDUAL"," ")))))</f>
        <v xml:space="preserve"> </v>
      </c>
      <c r="BH64" s="482" t="str">
        <f>IF(ISERROR(IF(S61="R.INHERENTE
12","R. INHERENTE",(IF(BA61="R.RESIDUAL
12","R. RESIDUAL"," ")))),"",(IF(S61="R.INHERENTE
12","R. INHERENTE",(IF(BA61="R.RESIDUAL
12","R. RESIDUAL"," ")))))</f>
        <v xml:space="preserve"> </v>
      </c>
      <c r="BI64" s="473" t="str">
        <f>IF(ISERROR(IF(S61="R.INHERENTE
17","R. INHERENTE",(IF(BA61="R.RESIDUAL
17","R. RESIDUAL"," ")))),"",(IF(S61="R.INHERENTE
17","R. INHERENTE",(IF(BA61="R.RESIDUAL
17","R. RESIDUAL"," ")))))</f>
        <v xml:space="preserve"> </v>
      </c>
      <c r="BJ64" s="475" t="str">
        <f>IF(ISERROR(IF(S61="R.INHERENTE
22","R. INHERENTE",(IF(BA61="R.RESIDUAL
22","R. RESIDUAL"," ")))),"",(IF(S61="R.INHERENTE
22","R. INHERENTE",(IF(BA61="R.RESIDUAL
22","R. RESIDUAL"," ")))))</f>
        <v xml:space="preserve"> </v>
      </c>
      <c r="BK64" s="458"/>
      <c r="BL64" s="894"/>
      <c r="BM64" s="891"/>
      <c r="BN64" s="891"/>
      <c r="BO64" s="891"/>
      <c r="BP64" s="891"/>
      <c r="BQ64" s="924"/>
      <c r="BR64" s="459"/>
      <c r="BS64" s="918"/>
      <c r="BT64" s="776"/>
      <c r="BU64" s="927"/>
      <c r="BV64" s="460"/>
      <c r="BW64" s="1550"/>
      <c r="BX64" s="1544"/>
      <c r="BY64" s="772"/>
      <c r="BZ64" s="772"/>
      <c r="CA64" s="769"/>
      <c r="CB64" s="769"/>
      <c r="CC64" s="772"/>
      <c r="CD64" s="772"/>
      <c r="CE64" s="769"/>
      <c r="CF64" s="769"/>
      <c r="CG64" s="772"/>
      <c r="CH64" s="772"/>
      <c r="CI64" s="769"/>
      <c r="CJ64" s="769"/>
      <c r="CK64" s="772"/>
      <c r="CL64" s="772"/>
      <c r="CM64" s="769"/>
      <c r="CN64" s="769"/>
      <c r="CO64" s="772"/>
      <c r="CP64" s="772"/>
      <c r="CQ64" s="1551"/>
      <c r="CR64" s="276"/>
      <c r="CS64" s="1565"/>
      <c r="CT64" s="1557"/>
      <c r="CU64" s="1555"/>
      <c r="CV64" s="774"/>
      <c r="CW64" s="774"/>
      <c r="CX64" s="774"/>
      <c r="CY64" s="774"/>
      <c r="CZ64" s="774"/>
      <c r="DA64" s="769"/>
      <c r="DB64" s="769"/>
      <c r="DC64" s="774"/>
      <c r="DD64" s="774"/>
      <c r="DE64" s="769"/>
      <c r="DF64" s="769"/>
      <c r="DG64" s="774"/>
      <c r="DH64" s="774"/>
      <c r="DI64" s="769"/>
      <c r="DJ64" s="769"/>
      <c r="DK64" s="774"/>
      <c r="DL64" s="774"/>
      <c r="DM64" s="769"/>
      <c r="DN64" s="769"/>
      <c r="DO64" s="774"/>
      <c r="DP64" s="774"/>
      <c r="DQ64" s="1551"/>
      <c r="DR64" s="461"/>
      <c r="DS64" s="476"/>
      <c r="DT64" s="477"/>
      <c r="DU64" s="477"/>
      <c r="DV64" s="478"/>
    </row>
    <row r="65" spans="1:126" s="361" customFormat="1" ht="80.25" customHeight="1" thickBot="1" x14ac:dyDescent="0.3">
      <c r="B65" s="862"/>
      <c r="C65" s="865"/>
      <c r="D65" s="865"/>
      <c r="E65" s="865"/>
      <c r="F65" s="868"/>
      <c r="G65" s="871"/>
      <c r="H65" s="505"/>
      <c r="I65" s="510"/>
      <c r="J65" s="874"/>
      <c r="K65" s="888"/>
      <c r="L65" s="1040"/>
      <c r="M65" s="500"/>
      <c r="N65" s="810"/>
      <c r="O65" s="813"/>
      <c r="P65" s="816"/>
      <c r="Q65" s="819"/>
      <c r="R65" s="822"/>
      <c r="S65" s="825"/>
      <c r="T65" s="500"/>
      <c r="U65" s="532" t="s">
        <v>1050</v>
      </c>
      <c r="V65" s="506" t="s">
        <v>731</v>
      </c>
      <c r="W65" s="833"/>
      <c r="X65" s="826"/>
      <c r="Y65" s="826"/>
      <c r="Z65" s="826">
        <v>15</v>
      </c>
      <c r="AA65" s="826"/>
      <c r="AB65" s="826"/>
      <c r="AC65" s="826"/>
      <c r="AD65" s="826"/>
      <c r="AE65" s="826"/>
      <c r="AF65" s="826">
        <v>15</v>
      </c>
      <c r="AG65" s="826"/>
      <c r="AH65" s="484">
        <f t="shared" si="45"/>
        <v>30</v>
      </c>
      <c r="AI65" s="485">
        <v>4.9500000000000002E-2</v>
      </c>
      <c r="AJ65" s="804"/>
      <c r="AK65" s="837" t="s">
        <v>39</v>
      </c>
      <c r="AL65" s="837"/>
      <c r="AM65" s="911" t="s">
        <v>577</v>
      </c>
      <c r="AN65" s="911"/>
      <c r="AO65" s="884" t="s">
        <v>189</v>
      </c>
      <c r="AP65" s="884"/>
      <c r="AQ65" s="535" t="s">
        <v>1051</v>
      </c>
      <c r="AR65" s="486" t="s">
        <v>605</v>
      </c>
      <c r="AS65" s="487" t="s">
        <v>1052</v>
      </c>
      <c r="AT65" s="512" t="s">
        <v>1032</v>
      </c>
      <c r="AU65" s="507" t="s">
        <v>1053</v>
      </c>
      <c r="AV65" s="373"/>
      <c r="AW65" s="877"/>
      <c r="AX65" s="880"/>
      <c r="AY65" s="883"/>
      <c r="AZ65" s="880"/>
      <c r="BA65" s="922"/>
      <c r="BB65" s="849"/>
      <c r="BC65" s="277"/>
      <c r="BD65" s="470"/>
      <c r="BE65" s="360">
        <v>0.2</v>
      </c>
      <c r="BF65" s="490" t="str">
        <f>IF(ISERROR(IF(S61="R.INHERENTE
1","R. INHERENTE",(IF(BA61="R.RESIDUAL
1","R. RESIDUAL"," ")))),"",(IF(S61="R.INHERENTE
1","R. INHERENTE",(IF(BA61="R.RESIDUAL
1","R. RESIDUAL"," ")))))</f>
        <v xml:space="preserve"> </v>
      </c>
      <c r="BG65" s="491" t="str">
        <f>IF(ISERROR(IF(S61="R.INHERENTE
6","R. INHERENTE",(IF(BA61="R.RESIDUAL
6","R. RESIDUAL"," ")))),"",(IF(S61="R.INHERENTE
6","R. INHERENTE",(IF(BA61="R.RESIDUAL
6","R. RESIDUAL"," ")))))</f>
        <v xml:space="preserve"> </v>
      </c>
      <c r="BH65" s="492" t="str">
        <f>IF(ISERROR(IF(S61="R.INHERENTE
11","R. INHERENTE",(IF(BA61="R.RESIDUAL
11","R. RESIDUAL"," ")))),"",(IF(S61="R.INHERENTE
11","R. INHERENTE",(IF(BA61="R.RESIDUAL
11","R. RESIDUAL"," ")))))</f>
        <v xml:space="preserve"> </v>
      </c>
      <c r="BI65" s="493" t="str">
        <f>IF(ISERROR(IF(S61="R.INHERENTE
16","R. INHERENTE",(IF(BA61="R.RESIDUAL
16","R. RESIDUAL"," ")))),"",(IF(S61="R.INHERENTE
16","R. INHERENTE",(IF(BA61="R.RESIDUAL
16","R. RESIDUAL"," ")))))</f>
        <v>R. RESIDUAL</v>
      </c>
      <c r="BJ65" s="494" t="str">
        <f>IF(ISERROR(IF(S61="R.INHERENTE
21","R. INHERENTE",(IF(BA61="R.RESIDUAL
21","R. RESIDUAL"," ")))),"",(IF(S61="R.INHERENTE
21","R. INHERENTE",(IF(BA61="R.RESIDUAL
21","R. RESIDUAL"," ")))))</f>
        <v xml:space="preserve"> </v>
      </c>
      <c r="BK65" s="458"/>
      <c r="BL65" s="895"/>
      <c r="BM65" s="892"/>
      <c r="BN65" s="892"/>
      <c r="BO65" s="892"/>
      <c r="BP65" s="892"/>
      <c r="BQ65" s="925"/>
      <c r="BR65" s="495"/>
      <c r="BS65" s="919"/>
      <c r="BT65" s="777"/>
      <c r="BU65" s="928"/>
      <c r="BV65" s="460"/>
      <c r="BW65" s="1552"/>
      <c r="BX65" s="1553"/>
      <c r="BY65" s="773"/>
      <c r="BZ65" s="773"/>
      <c r="CA65" s="770"/>
      <c r="CB65" s="770"/>
      <c r="CC65" s="773"/>
      <c r="CD65" s="773"/>
      <c r="CE65" s="770"/>
      <c r="CF65" s="770"/>
      <c r="CG65" s="773"/>
      <c r="CH65" s="773"/>
      <c r="CI65" s="770"/>
      <c r="CJ65" s="770"/>
      <c r="CK65" s="773"/>
      <c r="CL65" s="773"/>
      <c r="CM65" s="770"/>
      <c r="CN65" s="770"/>
      <c r="CO65" s="773"/>
      <c r="CP65" s="773"/>
      <c r="CQ65" s="1554"/>
      <c r="CR65" s="276"/>
      <c r="CS65" s="1566"/>
      <c r="CT65" s="1567"/>
      <c r="CU65" s="1568"/>
      <c r="CV65" s="1569"/>
      <c r="CW65" s="1569"/>
      <c r="CX65" s="1569"/>
      <c r="CY65" s="1569"/>
      <c r="CZ65" s="1569"/>
      <c r="DA65" s="770"/>
      <c r="DB65" s="770"/>
      <c r="DC65" s="1569"/>
      <c r="DD65" s="1569"/>
      <c r="DE65" s="770"/>
      <c r="DF65" s="770"/>
      <c r="DG65" s="1569"/>
      <c r="DH65" s="1569"/>
      <c r="DI65" s="770"/>
      <c r="DJ65" s="770"/>
      <c r="DK65" s="1569"/>
      <c r="DL65" s="1569"/>
      <c r="DM65" s="770"/>
      <c r="DN65" s="770"/>
      <c r="DO65" s="1569"/>
      <c r="DP65" s="1569"/>
      <c r="DQ65" s="1554"/>
      <c r="DR65" s="461"/>
      <c r="DS65" s="496"/>
      <c r="DT65" s="497"/>
      <c r="DU65" s="497"/>
      <c r="DV65" s="498"/>
    </row>
    <row r="66" spans="1:126" ht="19.5" customHeight="1" thickBot="1" x14ac:dyDescent="0.3">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364"/>
      <c r="AR66" s="364"/>
      <c r="AS66" s="364"/>
      <c r="AT66" s="364"/>
      <c r="AU66" s="364"/>
      <c r="AV66" s="364"/>
      <c r="AW66" s="277"/>
      <c r="AX66" s="277"/>
      <c r="AY66" s="277"/>
      <c r="AZ66" s="277"/>
      <c r="BA66" s="277"/>
      <c r="BB66" s="364"/>
      <c r="BC66" s="364"/>
      <c r="BD66" s="364"/>
      <c r="BF66" s="367">
        <v>0.2</v>
      </c>
      <c r="BG66" s="368">
        <v>0.4</v>
      </c>
      <c r="BH66" s="368">
        <v>0.60000000000000009</v>
      </c>
      <c r="BI66" s="368">
        <v>0.8</v>
      </c>
      <c r="BJ66" s="368">
        <v>1</v>
      </c>
    </row>
    <row r="67" spans="1:126" s="275" customFormat="1" ht="80.25" customHeight="1" x14ac:dyDescent="0.25">
      <c r="B67" s="860">
        <v>9</v>
      </c>
      <c r="C67" s="863" t="s">
        <v>629</v>
      </c>
      <c r="D67" s="863" t="s">
        <v>625</v>
      </c>
      <c r="E67" s="863" t="s">
        <v>591</v>
      </c>
      <c r="F67" s="866" t="s">
        <v>587</v>
      </c>
      <c r="G67" s="869" t="s">
        <v>1073</v>
      </c>
      <c r="H67" s="508" t="s">
        <v>1074</v>
      </c>
      <c r="I67" s="509" t="s">
        <v>880</v>
      </c>
      <c r="J67" s="872" t="str">
        <f>IF(F67="","",(CONCATENATE("Posibilidad de afectación ",F67," ",G67," ",H67," ",H68," ",H69," ",H70," ",H71)))</f>
        <v xml:space="preserve">Posibilidad de afectación Reputacional  Por Vinculación de Talento Humano a la institución sin el cumplimiento de requisitos establecidos por la entidad  que garantice la prestacion de  servicios con un talento humano idoneo y competente  Por presentación de credenciales y/o soportes   alterados y/o fraudulentos que se aportan durante el proceso de selección y vinculación del personal a la Entidad Asi mismo por la referenciacion durante  el proceso de selección del talento humano desde fuentes internas y externas, que puedan llegar a generar conflicto de intereses e incumplimiento de la normatividad legal vigente.   </v>
      </c>
      <c r="K67" s="886" t="s">
        <v>875</v>
      </c>
      <c r="L67" s="1038" t="s">
        <v>843</v>
      </c>
      <c r="M67" s="500"/>
      <c r="N67" s="808" t="s">
        <v>884</v>
      </c>
      <c r="O67" s="811">
        <f>IF(ISERROR(VLOOKUP($N67,[6]Listas!$E$20:$F$24,2,FALSE)),"",(VLOOKUP($N67,[6]Listas!$E$20:$F$24,2,FALSE)))</f>
        <v>0.8</v>
      </c>
      <c r="P67" s="814" t="str">
        <f>IF(ISERROR(VLOOKUP($O67,[6]Listas!$E$3:$F$7,2,FALSE)),"",(VLOOKUP($O67,[6]Listas!$E$3:$F$7,2,FALSE)))</f>
        <v>ALTA
Es viable que el evento ocurra en la mayoria de las circunstancias.</v>
      </c>
      <c r="Q67" s="817" t="s">
        <v>849</v>
      </c>
      <c r="R67" s="820">
        <f>IF(ISERROR(VLOOKUP($Q67,[7]Listas!$E$28:$F$35,2,FALSE)),"",(VLOOKUP($Q67,[7]Listas!$E$28:$F$35,2,FALSE)))</f>
        <v>0.6</v>
      </c>
      <c r="S67" s="823" t="str">
        <f>IF(O67="","",(CONCATENATE("R.INHERENTE
",(IF(AND($O67=0.2,$R67=0.2),1,(IF(AND($O67=0.2,$R67=0.4),6,(IF(AND($O67=0.2,$R67=0.6),11,(IF(AND($O67=0.2,$R67=0.8),16,(IF(AND($O67=0.2,$R67=1),21,(IF(AND($O67=0.4,$R67=0.2),2,(IF(AND($O67=0.4,$R67=0.4),7,(IF(AND($O67=0.4,$R67=0.6),12,(IF(AND($O67=0.4,$R67=0.8),17,(IF(AND($O67=0.4,$R67=1),22,(IF(AND($O67=0.6,$R67=0.2),3,(IF(AND($O67=0.6,$R67=0.4),8,(IF(AND($O67=0.6,$R67=0.6),13,(IF(AND($O67=0.6,$R67=0.8),18,(IF(AND($O67=0.6,$R67=1),23,(IF(AND($O67=0.8,$R67=0.2),4,(IF(AND($O67=0.8,$R67=0.4),9,(IF(AND($O67=0.8,$R67=0.6),14,(IF(AND($O67=0.8,$R67=0.8),19,(IF(AND($O67=0.8,$R67=1),24,(IF(AND($O67=1,$R67=0.2),5,(IF(AND($O67=1,$R67=0.4),10,(IF(AND($O67=1,$R67=0.6),15,(IF(AND($O67=1,$R67=0.8),20,(IF(AND($O67=1,$R67=1),25,"")))))))))))))))))))))))))))))))))))))))))))))))))))))</f>
        <v>R.INHERENTE
14</v>
      </c>
      <c r="T67" s="500">
        <f>+VLOOKUP($S67,[7]Listas!$D$112:$E$136,2,FALSE)</f>
        <v>14</v>
      </c>
      <c r="U67" s="530" t="s">
        <v>1054</v>
      </c>
      <c r="V67" s="511" t="s">
        <v>731</v>
      </c>
      <c r="W67" s="831" t="s">
        <v>43</v>
      </c>
      <c r="X67" s="889">
        <v>25</v>
      </c>
      <c r="Y67" s="889"/>
      <c r="Z67" s="889"/>
      <c r="AA67" s="889"/>
      <c r="AB67" s="889"/>
      <c r="AC67" s="889"/>
      <c r="AD67" s="889"/>
      <c r="AE67" s="889"/>
      <c r="AF67" s="889">
        <v>15</v>
      </c>
      <c r="AG67" s="889"/>
      <c r="AH67" s="447">
        <f t="shared" ref="AH67:AH71" si="49">X67+Z67+AB67+AD67+AF67</f>
        <v>40</v>
      </c>
      <c r="AI67" s="448">
        <v>0.48</v>
      </c>
      <c r="AJ67" s="802">
        <f>R67</f>
        <v>0.6</v>
      </c>
      <c r="AK67" s="915" t="s">
        <v>189</v>
      </c>
      <c r="AL67" s="915"/>
      <c r="AM67" s="916" t="s">
        <v>577</v>
      </c>
      <c r="AN67" s="916"/>
      <c r="AO67" s="915" t="s">
        <v>189</v>
      </c>
      <c r="AP67" s="915"/>
      <c r="AQ67" s="533" t="s">
        <v>1055</v>
      </c>
      <c r="AR67" s="449" t="s">
        <v>604</v>
      </c>
      <c r="AS67" s="450" t="s">
        <v>1056</v>
      </c>
      <c r="AT67" s="451" t="s">
        <v>1057</v>
      </c>
      <c r="AU67" s="452" t="s">
        <v>1058</v>
      </c>
      <c r="AV67" s="453">
        <f>+(IF(AND($AW67&gt;0,$AW67&lt;=0.2),0.2,(IF(AND($AW67&gt;0.2,$AW67&lt;=0.4),0.4,(IF(AND($AW67&gt;0.4,$AW67&lt;=0.6),0.6,(IF(AND($AW67&gt;0.6,$AW67&lt;=0.8),0.8,(IF($AW67&gt;0.8,1,""))))))))))</f>
        <v>0.2</v>
      </c>
      <c r="AW67" s="875">
        <f>+MIN(AI67:AI71)</f>
        <v>0.16</v>
      </c>
      <c r="AX67" s="878" t="str">
        <f t="shared" ref="AX67" si="50">+(IF($AV67=0.2,"MUY BAJA",(IF($AV67=0.4,"BAJA",(IF($AV67=0.6,"MEDIA",(IF($AV67=0.8,"ALTA",(IF($AV67=1,"MUY ALTA",""))))))))))</f>
        <v>MUY BAJA</v>
      </c>
      <c r="AY67" s="881">
        <f>+MIN(AJ67:AJ71)</f>
        <v>0.6</v>
      </c>
      <c r="AZ67" s="878" t="str">
        <f t="shared" ref="AZ67" si="51">+(IF($BC67=0.2,"MUY BAJA",(IF($BC67=0.4,"BAJA",(IF($BC67=0.6,"MEDIA",(IF($BC67=0.8,"ALTA",(IF($BC67=1,"MUY ALTA",""))))))))))</f>
        <v>MEDIA</v>
      </c>
      <c r="BA67" s="920" t="str">
        <f t="shared" ref="BA67" si="52">IF($AV67="","",(CONCATENATE("R.RESIDUAL
",(IF(AND($AV67=0.2,$BC67=0.2),1,(IF(AND($AV67=0.2,$BC67=0.4),6,(IF(AND($AV67=0.2,$BC67=0.6),11,(IF(AND($AV67=0.2,$BC67=0.8),16,(IF(AND($AV67=0.2,$BC67=1),21,(IF(AND($AV67=0.4,$BC67=0.2),2,(IF(AND($AV67=0.4,$BC67=0.4),7,(IF(AND($AV67=0.4,$BC67=0.6),12,(IF(AND($AV67=0.4,$BC67=0.8),17,(IF(AND($AV67=0.4,$BC67=1),22,(IF(AND($AV67=0.6,$BC67=0.2),3,(IF(AND($AV67=0.6,$BC67=0.4),8,(IF(AND($AV67=0.6,$BC67=0.6),13,(IF(AND($AV67=0.6,$BC67=0.8),18,(IF(AND($AV67=0.6,$BC67=1),23,(IF(AND($AV67=0.8,$BC67=0.2),4,(IF(AND($AV67=0.8,$BC67=0.4),9,(IF(AND($AV67=0.8,$BC67=0.6),14,(IF(AND($AV67=0.8,$BC67=0.8),19,(IF(AND($AV67=0.8,$BC67=1),24,(IF(AND($AV67=1,$BC67=0.2),5,(IF(AND($AV67=1,$BC67=0.4),10,(IF(AND($AV67=1,$BC67=0.6),15,(IF(AND($AV67=1,$BC67=0.8),20,(IF(AND($AV67=1,$BC67=1),25,"")))))))))))))))))))))))))))))))))))))))))))))))))))))</f>
        <v>R.RESIDUAL
11</v>
      </c>
      <c r="BB67" s="847" t="s">
        <v>599</v>
      </c>
      <c r="BC67" s="453">
        <f>+(IF(AND($AY67&gt;0,$AY67&lt;=0.2),0.2,(IF(AND($AY67&gt;0.2,$AY67&lt;=0.4),0.4,(IF(AND($AY67&gt;0.4,$AY67&lt;=0.6),0.6,(IF(AND($AY67&gt;0.6,$AY67&lt;=0.8),0.8,(IF($AY67&gt;0.8,1,""))))))))))</f>
        <v>0.6</v>
      </c>
      <c r="BD67" s="373">
        <f>+VLOOKUP($BA67,[7]Listas!$F$112:$G$136,2,FALSE)</f>
        <v>11</v>
      </c>
      <c r="BE67" s="359">
        <v>1</v>
      </c>
      <c r="BF67" s="454" t="str">
        <f>IF(ISERROR(IF(S67="R.INHERENTE
5","R. INHERENTE",(IF(BA67="R.RESIDUAL
5","R. RESIDUAL"," ")))),"",(IF(S67="R.INHERENTE
5","R. INHERENTE",(IF(BA67="R.RESIDUAL
5","R. RESIDUAL"," ")))))</f>
        <v xml:space="preserve"> </v>
      </c>
      <c r="BG67" s="455" t="str">
        <f>IF(ISERROR(IF(S67="R.INHERENTE
10","R. INHERENTE",(IF(BA67="R.RESIDUAL
10","R. RESIDUAL"," ")))),"",(IF(S67="R.INHERENTE
10","R. INHERENTE",(IF(BA67="R.RESIDUAL
10","R. RESIDUAL"," ")))))</f>
        <v xml:space="preserve"> </v>
      </c>
      <c r="BH67" s="456" t="str">
        <f>IF(ISERROR(IF(S67="R.INHERENTE
15","R. INHERENTE",(IF(BA67="R.RESIDUAL
15","R. RESIDUAL"," ")))),"",(IF(S67="R.INHERENTE
15","R. INHERENTE",(IF(BA67="R.RESIDUAL
15","R. RESIDUAL"," ")))))</f>
        <v xml:space="preserve"> </v>
      </c>
      <c r="BI67" s="456" t="str">
        <f>IF(ISERROR(IF(S67="R.INHERENTE
20","R. INHERENTE",(IF(BA67="R.RESIDUAL
20","R. RESIDUAL"," ")))),"",(IF(S67="R.INHERENTE
20","R. INHERENTE",(IF(BA67="R.RESIDUAL
20","R. RESIDUAL"," ")))))</f>
        <v xml:space="preserve"> </v>
      </c>
      <c r="BJ67" s="457" t="str">
        <f>IF(ISERROR(IF(S67="R.INHERENTE
25","R. INHERENTE",(IF(BA67="R.RESIDUAL
25","R. RESIDUAL"," ")))),"",(IF(S67="R.INHERENTE
25","R. INHERENTE",(IF(BA67="R.RESIDUAL
25","R. RESIDUAL"," ")))))</f>
        <v xml:space="preserve"> </v>
      </c>
      <c r="BK67" s="458"/>
      <c r="BL67" s="854" t="s">
        <v>43</v>
      </c>
      <c r="BM67" s="912" t="s">
        <v>43</v>
      </c>
      <c r="BN67" s="912" t="s">
        <v>43</v>
      </c>
      <c r="BO67" s="912" t="s">
        <v>43</v>
      </c>
      <c r="BP67" s="912" t="s">
        <v>43</v>
      </c>
      <c r="BQ67" s="838"/>
      <c r="BR67" s="459"/>
      <c r="BS67" s="917" t="s">
        <v>1059</v>
      </c>
      <c r="BT67" s="775" t="s">
        <v>1060</v>
      </c>
      <c r="BU67" s="926" t="s">
        <v>1061</v>
      </c>
      <c r="BV67" s="460"/>
      <c r="BW67" s="1547">
        <v>44653</v>
      </c>
      <c r="BX67" s="1548">
        <v>44788</v>
      </c>
      <c r="BY67" s="771"/>
      <c r="BZ67" s="771"/>
      <c r="CA67" s="768" t="s">
        <v>1066</v>
      </c>
      <c r="CB67" s="768" t="s">
        <v>1066</v>
      </c>
      <c r="CC67" s="771"/>
      <c r="CD67" s="771"/>
      <c r="CE67" s="768" t="s">
        <v>1066</v>
      </c>
      <c r="CF67" s="768" t="s">
        <v>1066</v>
      </c>
      <c r="CG67" s="771"/>
      <c r="CH67" s="771"/>
      <c r="CI67" s="768" t="s">
        <v>1067</v>
      </c>
      <c r="CJ67" s="768" t="s">
        <v>1067</v>
      </c>
      <c r="CK67" s="771"/>
      <c r="CL67" s="771"/>
      <c r="CM67" s="768" t="s">
        <v>1066</v>
      </c>
      <c r="CN67" s="768" t="s">
        <v>1066</v>
      </c>
      <c r="CO67" s="771"/>
      <c r="CP67" s="771"/>
      <c r="CQ67" s="1549" t="s">
        <v>1068</v>
      </c>
      <c r="CR67" s="276"/>
      <c r="CS67" s="1561">
        <v>44661</v>
      </c>
      <c r="CT67" s="1562">
        <v>44788</v>
      </c>
      <c r="CU67" s="1563"/>
      <c r="CV67" s="1564"/>
      <c r="CW67" s="1564"/>
      <c r="CX67" s="1564"/>
      <c r="CY67" s="1564"/>
      <c r="CZ67" s="1564"/>
      <c r="DA67" s="768" t="s">
        <v>1066</v>
      </c>
      <c r="DB67" s="768" t="s">
        <v>1066</v>
      </c>
      <c r="DC67" s="1564"/>
      <c r="DD67" s="1564"/>
      <c r="DE67" s="768" t="s">
        <v>1066</v>
      </c>
      <c r="DF67" s="768" t="s">
        <v>1066</v>
      </c>
      <c r="DG67" s="1564"/>
      <c r="DH67" s="1564"/>
      <c r="DI67" s="768" t="s">
        <v>1067</v>
      </c>
      <c r="DJ67" s="768" t="s">
        <v>1067</v>
      </c>
      <c r="DK67" s="1564"/>
      <c r="DL67" s="1564"/>
      <c r="DM67" s="768" t="s">
        <v>1066</v>
      </c>
      <c r="DN67" s="768" t="s">
        <v>1066</v>
      </c>
      <c r="DO67" s="1564"/>
      <c r="DP67" s="1564"/>
      <c r="DQ67" s="1549" t="s">
        <v>1068</v>
      </c>
      <c r="DR67" s="461"/>
      <c r="DS67" s="462"/>
      <c r="DT67" s="463"/>
      <c r="DU67" s="463"/>
      <c r="DV67" s="464"/>
    </row>
    <row r="68" spans="1:126" s="275" customFormat="1" ht="80.25" customHeight="1" x14ac:dyDescent="0.25">
      <c r="B68" s="861"/>
      <c r="C68" s="864"/>
      <c r="D68" s="864"/>
      <c r="E68" s="864"/>
      <c r="F68" s="867"/>
      <c r="G68" s="870"/>
      <c r="H68" s="503" t="s">
        <v>1075</v>
      </c>
      <c r="I68" s="499" t="s">
        <v>881</v>
      </c>
      <c r="J68" s="873"/>
      <c r="K68" s="887"/>
      <c r="L68" s="1039"/>
      <c r="M68" s="500"/>
      <c r="N68" s="809"/>
      <c r="O68" s="812"/>
      <c r="P68" s="815"/>
      <c r="Q68" s="818"/>
      <c r="R68" s="821"/>
      <c r="S68" s="824"/>
      <c r="T68" s="500"/>
      <c r="U68" s="531" t="s">
        <v>1062</v>
      </c>
      <c r="V68" s="504" t="s">
        <v>731</v>
      </c>
      <c r="W68" s="832"/>
      <c r="X68" s="827">
        <v>25</v>
      </c>
      <c r="Y68" s="827"/>
      <c r="Z68" s="827"/>
      <c r="AA68" s="827"/>
      <c r="AB68" s="827"/>
      <c r="AC68" s="827"/>
      <c r="AD68" s="827"/>
      <c r="AE68" s="827"/>
      <c r="AF68" s="827">
        <v>15</v>
      </c>
      <c r="AG68" s="827"/>
      <c r="AH68" s="466">
        <f t="shared" si="49"/>
        <v>40</v>
      </c>
      <c r="AI68" s="479">
        <v>0.16</v>
      </c>
      <c r="AJ68" s="803"/>
      <c r="AK68" s="884" t="s">
        <v>189</v>
      </c>
      <c r="AL68" s="884"/>
      <c r="AM68" s="885" t="s">
        <v>577</v>
      </c>
      <c r="AN68" s="885"/>
      <c r="AO68" s="884" t="s">
        <v>189</v>
      </c>
      <c r="AP68" s="884"/>
      <c r="AQ68" s="534" t="s">
        <v>1063</v>
      </c>
      <c r="AR68" s="436" t="s">
        <v>604</v>
      </c>
      <c r="AS68" s="468" t="s">
        <v>1064</v>
      </c>
      <c r="AT68" s="480" t="s">
        <v>1065</v>
      </c>
      <c r="AU68" s="481" t="s">
        <v>1065</v>
      </c>
      <c r="AV68" s="373"/>
      <c r="AW68" s="876"/>
      <c r="AX68" s="879"/>
      <c r="AY68" s="882"/>
      <c r="AZ68" s="879"/>
      <c r="BA68" s="921"/>
      <c r="BB68" s="848"/>
      <c r="BC68" s="277"/>
      <c r="BD68" s="470"/>
      <c r="BE68" s="359">
        <v>0.8</v>
      </c>
      <c r="BF68" s="471" t="str">
        <f>IF(ISERROR(IF(S67="R.INHERENTE
4","R. INHERENTE",(IF(BA67="R.RESIDUAL
4","R. RESIDUAL"," ")))),"",(IF(S67="R.INHERENTE
4","R. INHERENTE",(IF(BA67="R.RESIDUAL
4","R. RESIDUAL"," ")))))</f>
        <v xml:space="preserve"> </v>
      </c>
      <c r="BG68" s="472" t="str">
        <f>IF(ISERROR(IF(S67="R.INHERENTE
9","R. INHERENTE",(IF(BA67="R.RESIDUAL
9","R. RESIDUAL"," ")))),"",(IF(S67="R.INHERENTE
9","R. INHERENTE",(IF(BA67="R.RESIDUAL
9","R. RESIDUAL"," ")))))</f>
        <v xml:space="preserve"> </v>
      </c>
      <c r="BH68" s="473" t="str">
        <f>IF(ISERROR(IF(S67="R.INHERENTE
14","R. INHERENTE",(IF(BA67="R.RESIDUAL
14","R. RESIDUAL"," ")))),"",(IF(S67="R.INHERENTE
14","R. INHERENTE",(IF(BA67="R.RESIDUAL
14","R. RESIDUAL"," ")))))</f>
        <v>R. INHERENTE</v>
      </c>
      <c r="BI68" s="474" t="str">
        <f>IF(ISERROR(IF(S67="R.INHERENTE
19","R. INHERENTE",(IF(BA67="R.RESIDUAL
19","R. RESIDUAL"," ")))),"",(IF(S67="R.INHERENTE
19","R. INHERENTE",(IF(BA67="R.RESIDUAL
19","R. RESIDUAL"," ")))))</f>
        <v xml:space="preserve"> </v>
      </c>
      <c r="BJ68" s="475" t="str">
        <f>IF(ISERROR(IF(S67="R.INHERENTE
24","R. INHERENTE",(IF(BA67="R.RESIDUAL
24","R. RESIDUAL"," ")))),"",(IF(S67="R.INHERENTE
24","R. INHERENTE",(IF(BA67="R.RESIDUAL
24","R. RESIDUAL"," ")))))</f>
        <v xml:space="preserve"> </v>
      </c>
      <c r="BK68" s="458"/>
      <c r="BL68" s="855"/>
      <c r="BM68" s="913"/>
      <c r="BN68" s="913"/>
      <c r="BO68" s="913"/>
      <c r="BP68" s="913"/>
      <c r="BQ68" s="839"/>
      <c r="BR68" s="459"/>
      <c r="BS68" s="918"/>
      <c r="BT68" s="776"/>
      <c r="BU68" s="927"/>
      <c r="BV68" s="460"/>
      <c r="BW68" s="1550"/>
      <c r="BX68" s="1544"/>
      <c r="BY68" s="772"/>
      <c r="BZ68" s="772"/>
      <c r="CA68" s="769"/>
      <c r="CB68" s="769"/>
      <c r="CC68" s="772"/>
      <c r="CD68" s="772"/>
      <c r="CE68" s="769"/>
      <c r="CF68" s="769"/>
      <c r="CG68" s="772"/>
      <c r="CH68" s="772"/>
      <c r="CI68" s="769"/>
      <c r="CJ68" s="769"/>
      <c r="CK68" s="772"/>
      <c r="CL68" s="772"/>
      <c r="CM68" s="769"/>
      <c r="CN68" s="769"/>
      <c r="CO68" s="772"/>
      <c r="CP68" s="772"/>
      <c r="CQ68" s="1551"/>
      <c r="CR68" s="276"/>
      <c r="CS68" s="1565"/>
      <c r="CT68" s="1557"/>
      <c r="CU68" s="1555"/>
      <c r="CV68" s="774"/>
      <c r="CW68" s="774"/>
      <c r="CX68" s="774"/>
      <c r="CY68" s="774"/>
      <c r="CZ68" s="774"/>
      <c r="DA68" s="769"/>
      <c r="DB68" s="769"/>
      <c r="DC68" s="774"/>
      <c r="DD68" s="774"/>
      <c r="DE68" s="769"/>
      <c r="DF68" s="769"/>
      <c r="DG68" s="774"/>
      <c r="DH68" s="774"/>
      <c r="DI68" s="769"/>
      <c r="DJ68" s="769"/>
      <c r="DK68" s="774"/>
      <c r="DL68" s="774"/>
      <c r="DM68" s="769"/>
      <c r="DN68" s="769"/>
      <c r="DO68" s="774"/>
      <c r="DP68" s="774"/>
      <c r="DQ68" s="1551"/>
      <c r="DR68" s="461"/>
      <c r="DS68" s="476"/>
      <c r="DT68" s="477"/>
      <c r="DU68" s="477"/>
      <c r="DV68" s="478"/>
    </row>
    <row r="69" spans="1:126" s="275" customFormat="1" ht="80.25" customHeight="1" x14ac:dyDescent="0.25">
      <c r="B69" s="861"/>
      <c r="C69" s="864"/>
      <c r="D69" s="864"/>
      <c r="E69" s="864"/>
      <c r="F69" s="867"/>
      <c r="G69" s="870"/>
      <c r="H69" s="503"/>
      <c r="I69" s="499"/>
      <c r="J69" s="873"/>
      <c r="K69" s="887"/>
      <c r="L69" s="1039"/>
      <c r="M69" s="500"/>
      <c r="N69" s="809"/>
      <c r="O69" s="812"/>
      <c r="P69" s="815"/>
      <c r="Q69" s="818"/>
      <c r="R69" s="821"/>
      <c r="S69" s="824"/>
      <c r="T69" s="500"/>
      <c r="U69" s="531"/>
      <c r="V69" s="504"/>
      <c r="W69" s="832"/>
      <c r="X69" s="827"/>
      <c r="Y69" s="827"/>
      <c r="Z69" s="827"/>
      <c r="AA69" s="827"/>
      <c r="AB69" s="827"/>
      <c r="AC69" s="827"/>
      <c r="AD69" s="827"/>
      <c r="AE69" s="827"/>
      <c r="AF69" s="827"/>
      <c r="AG69" s="827"/>
      <c r="AH69" s="466">
        <f t="shared" si="49"/>
        <v>0</v>
      </c>
      <c r="AI69" s="479"/>
      <c r="AJ69" s="803"/>
      <c r="AK69" s="884"/>
      <c r="AL69" s="884"/>
      <c r="AM69" s="885"/>
      <c r="AN69" s="885"/>
      <c r="AO69" s="884"/>
      <c r="AP69" s="884"/>
      <c r="AQ69" s="534"/>
      <c r="AR69" s="436"/>
      <c r="AS69" s="468"/>
      <c r="AT69" s="480"/>
      <c r="AU69" s="481"/>
      <c r="AV69" s="373"/>
      <c r="AW69" s="876"/>
      <c r="AX69" s="879"/>
      <c r="AY69" s="882"/>
      <c r="AZ69" s="879"/>
      <c r="BA69" s="921"/>
      <c r="BB69" s="848"/>
      <c r="BC69" s="277"/>
      <c r="BD69" s="470"/>
      <c r="BE69" s="359">
        <v>0.60000000000000009</v>
      </c>
      <c r="BF69" s="471" t="str">
        <f>IF(ISERROR(IF(S67="R.INHERENTE
3","R. INHERENTE",(IF(BA67="R.RESIDUAL
3","R. RESIDUAL"," ")))),"",(IF(S67="R.INHERENTE
3","R. INHERENTE",(IF(BA67="R.RESIDUAL
3","R. RESIDUAL"," ")))))</f>
        <v xml:space="preserve"> </v>
      </c>
      <c r="BG69" s="472" t="str">
        <f>IF(ISERROR(IF(S67="R.INHERENTE
8","R. INHERENTE",(IF(BA67="R.RESIDUAL
8","R. RESIDUAL"," ")))),"",(IF(S67="R.INHERENTE
8","R. INHERENTE",(IF(BA67="R.RESIDUAL
8","R. RESIDUAL"," ")))))</f>
        <v xml:space="preserve"> </v>
      </c>
      <c r="BH69" s="473" t="str">
        <f>IF(ISERROR(IF(S67="R.INHERENTE
13","R. INHERENTE",(IF(BA67="R.RESIDUAL
13","R. RESIDUAL"," ")))),"",(IF(S67="R.INHERENTE
13","R. INHERENTE",(IF(BA67="R.RESIDUAL
13","R. RESIDUAL"," ")))))</f>
        <v xml:space="preserve"> </v>
      </c>
      <c r="BI69" s="474" t="str">
        <f>IF(ISERROR(IF(S67="R.INHERENTE
18","R. INHERENTE",(IF(BA67="R.RESIDUAL
18","R. RESIDUAL"," ")))),"",(IF(S67="R.INHERENTE
18","R. INHERENTE",(IF(BA67="R.RESIDUAL
18","R. RESIDUAL"," ")))))</f>
        <v xml:space="preserve"> </v>
      </c>
      <c r="BJ69" s="475" t="str">
        <f>IF(ISERROR(IF(S67="R.INHERENTE
23","R. INHERENTE",(IF(BA67="R.RESIDUAL
23","R. RESIDUAL"," ")))),"",(IF(S67="R.INHERENTE
23","R. INHERENTE",(IF(BA67="R.RESIDUAL
23","R. RESIDUAL"," ")))))</f>
        <v xml:space="preserve"> </v>
      </c>
      <c r="BK69" s="458"/>
      <c r="BL69" s="855"/>
      <c r="BM69" s="913"/>
      <c r="BN69" s="913"/>
      <c r="BO69" s="913"/>
      <c r="BP69" s="913"/>
      <c r="BQ69" s="839"/>
      <c r="BR69" s="459"/>
      <c r="BS69" s="918"/>
      <c r="BT69" s="776"/>
      <c r="BU69" s="927"/>
      <c r="BV69" s="460"/>
      <c r="BW69" s="1550"/>
      <c r="BX69" s="1544"/>
      <c r="BY69" s="772"/>
      <c r="BZ69" s="772"/>
      <c r="CA69" s="769"/>
      <c r="CB69" s="769"/>
      <c r="CC69" s="772"/>
      <c r="CD69" s="772"/>
      <c r="CE69" s="769"/>
      <c r="CF69" s="769"/>
      <c r="CG69" s="772"/>
      <c r="CH69" s="772"/>
      <c r="CI69" s="769"/>
      <c r="CJ69" s="769"/>
      <c r="CK69" s="772"/>
      <c r="CL69" s="772"/>
      <c r="CM69" s="769"/>
      <c r="CN69" s="769"/>
      <c r="CO69" s="772"/>
      <c r="CP69" s="772"/>
      <c r="CQ69" s="1551"/>
      <c r="CR69" s="276"/>
      <c r="CS69" s="1565"/>
      <c r="CT69" s="1557"/>
      <c r="CU69" s="1555"/>
      <c r="CV69" s="774"/>
      <c r="CW69" s="774"/>
      <c r="CX69" s="774"/>
      <c r="CY69" s="774"/>
      <c r="CZ69" s="774"/>
      <c r="DA69" s="769"/>
      <c r="DB69" s="769"/>
      <c r="DC69" s="774"/>
      <c r="DD69" s="774"/>
      <c r="DE69" s="769"/>
      <c r="DF69" s="769"/>
      <c r="DG69" s="774"/>
      <c r="DH69" s="774"/>
      <c r="DI69" s="769"/>
      <c r="DJ69" s="769"/>
      <c r="DK69" s="774"/>
      <c r="DL69" s="774"/>
      <c r="DM69" s="769"/>
      <c r="DN69" s="769"/>
      <c r="DO69" s="774"/>
      <c r="DP69" s="774"/>
      <c r="DQ69" s="1551"/>
      <c r="DR69" s="461"/>
      <c r="DS69" s="476"/>
      <c r="DT69" s="477"/>
      <c r="DU69" s="477"/>
      <c r="DV69" s="478"/>
    </row>
    <row r="70" spans="1:126" s="275" customFormat="1" ht="80.25" customHeight="1" x14ac:dyDescent="0.25">
      <c r="B70" s="861"/>
      <c r="C70" s="864"/>
      <c r="D70" s="864"/>
      <c r="E70" s="864"/>
      <c r="F70" s="867"/>
      <c r="G70" s="870"/>
      <c r="H70" s="503"/>
      <c r="I70" s="499"/>
      <c r="J70" s="873"/>
      <c r="K70" s="887"/>
      <c r="L70" s="1039"/>
      <c r="M70" s="500"/>
      <c r="N70" s="809"/>
      <c r="O70" s="812"/>
      <c r="P70" s="815"/>
      <c r="Q70" s="818"/>
      <c r="R70" s="821"/>
      <c r="S70" s="824"/>
      <c r="T70" s="500"/>
      <c r="U70" s="531"/>
      <c r="V70" s="504"/>
      <c r="W70" s="832"/>
      <c r="X70" s="827"/>
      <c r="Y70" s="827"/>
      <c r="Z70" s="827"/>
      <c r="AA70" s="827"/>
      <c r="AB70" s="827"/>
      <c r="AC70" s="827"/>
      <c r="AD70" s="827"/>
      <c r="AE70" s="827"/>
      <c r="AF70" s="827"/>
      <c r="AG70" s="827"/>
      <c r="AH70" s="466">
        <f t="shared" si="49"/>
        <v>0</v>
      </c>
      <c r="AI70" s="479"/>
      <c r="AJ70" s="803"/>
      <c r="AK70" s="884"/>
      <c r="AL70" s="884"/>
      <c r="AM70" s="885"/>
      <c r="AN70" s="885"/>
      <c r="AO70" s="884"/>
      <c r="AP70" s="884"/>
      <c r="AQ70" s="534"/>
      <c r="AR70" s="436"/>
      <c r="AS70" s="468"/>
      <c r="AT70" s="480"/>
      <c r="AU70" s="481"/>
      <c r="AV70" s="373"/>
      <c r="AW70" s="876"/>
      <c r="AX70" s="879"/>
      <c r="AY70" s="882"/>
      <c r="AZ70" s="879"/>
      <c r="BA70" s="921"/>
      <c r="BB70" s="848"/>
      <c r="BC70" s="277"/>
      <c r="BD70" s="470"/>
      <c r="BE70" s="359">
        <v>0.4</v>
      </c>
      <c r="BF70" s="471" t="str">
        <f>IF(ISERROR(IF(S67="R.INHERENTE
2","R. INHERENTE",(IF(BA67="R.RESIDUAL
2","R. RESIDUAL"," ")))),"",(IF(S67="R.INHERENTE
2","R. INHERENTE",(IF(BA67="R.RESIDUAL
2","R. RESIDUAL"," ")))))</f>
        <v xml:space="preserve"> </v>
      </c>
      <c r="BG70" s="472" t="str">
        <f>IF(ISERROR(IF(S67="R.INHERENTE
7","R. INHERENTE",(IF(BA67="R.RESIDUAL
7","R. RESIDUAL"," ")))),"",(IF(S67="R.INHERENTE
7","R. INHERENTE",(IF(BA67="R.RESIDUAL
7","R. RESIDUAL"," ")))))</f>
        <v xml:space="preserve"> </v>
      </c>
      <c r="BH70" s="482" t="str">
        <f>IF(ISERROR(IF(S67="R.INHERENTE
12","R. INHERENTE",(IF(BA67="R.RESIDUAL
12","R. RESIDUAL"," ")))),"",(IF(S67="R.INHERENTE
12","R. INHERENTE",(IF(BA67="R.RESIDUAL
12","R. RESIDUAL"," ")))))</f>
        <v xml:space="preserve"> </v>
      </c>
      <c r="BI70" s="473" t="str">
        <f>IF(ISERROR(IF(S67="R.INHERENTE
17","R. INHERENTE",(IF(BA67="R.RESIDUAL
17","R. RESIDUAL"," ")))),"",(IF(S67="R.INHERENTE
17","R. INHERENTE",(IF(BA67="R.RESIDUAL
17","R. RESIDUAL"," ")))))</f>
        <v xml:space="preserve"> </v>
      </c>
      <c r="BJ70" s="475" t="str">
        <f>IF(ISERROR(IF(S67="R.INHERENTE
22","R. INHERENTE",(IF(BA67="R.RESIDUAL
22","R. RESIDUAL"," ")))),"",(IF(S67="R.INHERENTE
22","R. INHERENTE",(IF(BA67="R.RESIDUAL
22","R. RESIDUAL"," ")))))</f>
        <v xml:space="preserve"> </v>
      </c>
      <c r="BK70" s="458"/>
      <c r="BL70" s="855"/>
      <c r="BM70" s="913"/>
      <c r="BN70" s="913"/>
      <c r="BO70" s="913"/>
      <c r="BP70" s="913"/>
      <c r="BQ70" s="839"/>
      <c r="BR70" s="459"/>
      <c r="BS70" s="918"/>
      <c r="BT70" s="776"/>
      <c r="BU70" s="927"/>
      <c r="BV70" s="460"/>
      <c r="BW70" s="1550"/>
      <c r="BX70" s="1544"/>
      <c r="BY70" s="772"/>
      <c r="BZ70" s="772"/>
      <c r="CA70" s="769"/>
      <c r="CB70" s="769"/>
      <c r="CC70" s="772"/>
      <c r="CD70" s="772"/>
      <c r="CE70" s="769"/>
      <c r="CF70" s="769"/>
      <c r="CG70" s="772"/>
      <c r="CH70" s="772"/>
      <c r="CI70" s="769"/>
      <c r="CJ70" s="769"/>
      <c r="CK70" s="772"/>
      <c r="CL70" s="772"/>
      <c r="CM70" s="769"/>
      <c r="CN70" s="769"/>
      <c r="CO70" s="772"/>
      <c r="CP70" s="772"/>
      <c r="CQ70" s="1551"/>
      <c r="CR70" s="276"/>
      <c r="CS70" s="1565"/>
      <c r="CT70" s="1557"/>
      <c r="CU70" s="1555"/>
      <c r="CV70" s="774"/>
      <c r="CW70" s="774"/>
      <c r="CX70" s="774"/>
      <c r="CY70" s="774"/>
      <c r="CZ70" s="774"/>
      <c r="DA70" s="769"/>
      <c r="DB70" s="769"/>
      <c r="DC70" s="774"/>
      <c r="DD70" s="774"/>
      <c r="DE70" s="769"/>
      <c r="DF70" s="769"/>
      <c r="DG70" s="774"/>
      <c r="DH70" s="774"/>
      <c r="DI70" s="769"/>
      <c r="DJ70" s="769"/>
      <c r="DK70" s="774"/>
      <c r="DL70" s="774"/>
      <c r="DM70" s="769"/>
      <c r="DN70" s="769"/>
      <c r="DO70" s="774"/>
      <c r="DP70" s="774"/>
      <c r="DQ70" s="1551"/>
      <c r="DR70" s="461"/>
      <c r="DS70" s="476"/>
      <c r="DT70" s="477"/>
      <c r="DU70" s="477"/>
      <c r="DV70" s="478"/>
    </row>
    <row r="71" spans="1:126" s="275" customFormat="1" ht="80.25" customHeight="1" thickBot="1" x14ac:dyDescent="0.3">
      <c r="B71" s="862"/>
      <c r="C71" s="865"/>
      <c r="D71" s="865"/>
      <c r="E71" s="865"/>
      <c r="F71" s="868"/>
      <c r="G71" s="871"/>
      <c r="H71" s="505"/>
      <c r="I71" s="510"/>
      <c r="J71" s="874"/>
      <c r="K71" s="888"/>
      <c r="L71" s="1040"/>
      <c r="M71" s="500"/>
      <c r="N71" s="810"/>
      <c r="O71" s="813"/>
      <c r="P71" s="816"/>
      <c r="Q71" s="819"/>
      <c r="R71" s="822"/>
      <c r="S71" s="825"/>
      <c r="T71" s="500"/>
      <c r="U71" s="532"/>
      <c r="V71" s="506"/>
      <c r="W71" s="833"/>
      <c r="X71" s="826"/>
      <c r="Y71" s="826"/>
      <c r="Z71" s="826"/>
      <c r="AA71" s="826"/>
      <c r="AB71" s="826"/>
      <c r="AC71" s="826"/>
      <c r="AD71" s="826"/>
      <c r="AE71" s="826"/>
      <c r="AF71" s="826"/>
      <c r="AG71" s="826"/>
      <c r="AH71" s="484">
        <f t="shared" si="49"/>
        <v>0</v>
      </c>
      <c r="AI71" s="485"/>
      <c r="AJ71" s="804"/>
      <c r="AK71" s="837"/>
      <c r="AL71" s="837"/>
      <c r="AM71" s="911"/>
      <c r="AN71" s="911"/>
      <c r="AO71" s="837"/>
      <c r="AP71" s="837"/>
      <c r="AQ71" s="535"/>
      <c r="AR71" s="486"/>
      <c r="AS71" s="487"/>
      <c r="AT71" s="512"/>
      <c r="AU71" s="507"/>
      <c r="AV71" s="373"/>
      <c r="AW71" s="877"/>
      <c r="AX71" s="880"/>
      <c r="AY71" s="883"/>
      <c r="AZ71" s="880"/>
      <c r="BA71" s="922"/>
      <c r="BB71" s="849"/>
      <c r="BC71" s="277"/>
      <c r="BD71" s="470"/>
      <c r="BE71" s="360">
        <v>0.2</v>
      </c>
      <c r="BF71" s="490" t="str">
        <f>IF(ISERROR(IF(S67="R.INHERENTE
1","R. INHERENTE",(IF(BA67="R.RESIDUAL
1","R. RESIDUAL"," ")))),"",(IF(S67="R.INHERENTE
1","R. INHERENTE",(IF(BA67="R.RESIDUAL
1","R. RESIDUAL"," ")))))</f>
        <v xml:space="preserve"> </v>
      </c>
      <c r="BG71" s="491" t="str">
        <f>IF(ISERROR(IF(S67="R.INHERENTE
6","R. INHERENTE",(IF(BA67="R.RESIDUAL
6","R. RESIDUAL"," ")))),"",(IF(S67="R.INHERENTE
6","R. INHERENTE",(IF(BA67="R.RESIDUAL
6","R. RESIDUAL"," ")))))</f>
        <v xml:space="preserve"> </v>
      </c>
      <c r="BH71" s="492" t="str">
        <f>IF(ISERROR(IF(S67="R.INHERENTE
11","R. INHERENTE",(IF(BA67="R.RESIDUAL
11","R. RESIDUAL"," ")))),"",(IF(S67="R.INHERENTE
11","R. INHERENTE",(IF(BA67="R.RESIDUAL
11","R. RESIDUAL"," ")))))</f>
        <v>R. RESIDUAL</v>
      </c>
      <c r="BI71" s="493" t="str">
        <f>IF(ISERROR(IF(S67="R.INHERENTE
16","R. INHERENTE",(IF(BA67="R.RESIDUAL
16","R. RESIDUAL"," ")))),"",(IF(S67="R.INHERENTE
16","R. INHERENTE",(IF(BA67="R.RESIDUAL
16","R. RESIDUAL"," ")))))</f>
        <v xml:space="preserve"> </v>
      </c>
      <c r="BJ71" s="494" t="str">
        <f>IF(ISERROR(IF(S67="R.INHERENTE
21","R. INHERENTE",(IF(BA67="R.RESIDUAL
21","R. RESIDUAL"," ")))),"",(IF(S67="R.INHERENTE
21","R. INHERENTE",(IF(BA67="R.RESIDUAL
21","R. RESIDUAL"," ")))))</f>
        <v xml:space="preserve"> </v>
      </c>
      <c r="BK71" s="458"/>
      <c r="BL71" s="856"/>
      <c r="BM71" s="914"/>
      <c r="BN71" s="914"/>
      <c r="BO71" s="914"/>
      <c r="BP71" s="914"/>
      <c r="BQ71" s="840"/>
      <c r="BR71" s="495"/>
      <c r="BS71" s="919"/>
      <c r="BT71" s="777"/>
      <c r="BU71" s="928"/>
      <c r="BV71" s="460"/>
      <c r="BW71" s="1552"/>
      <c r="BX71" s="1553"/>
      <c r="BY71" s="773"/>
      <c r="BZ71" s="773"/>
      <c r="CA71" s="770"/>
      <c r="CB71" s="770"/>
      <c r="CC71" s="773"/>
      <c r="CD71" s="773"/>
      <c r="CE71" s="770"/>
      <c r="CF71" s="770"/>
      <c r="CG71" s="773"/>
      <c r="CH71" s="773"/>
      <c r="CI71" s="770"/>
      <c r="CJ71" s="770"/>
      <c r="CK71" s="773"/>
      <c r="CL71" s="773"/>
      <c r="CM71" s="770"/>
      <c r="CN71" s="770"/>
      <c r="CO71" s="773"/>
      <c r="CP71" s="773"/>
      <c r="CQ71" s="1554"/>
      <c r="CR71" s="276"/>
      <c r="CS71" s="1566"/>
      <c r="CT71" s="1567"/>
      <c r="CU71" s="1568"/>
      <c r="CV71" s="1569"/>
      <c r="CW71" s="1569"/>
      <c r="CX71" s="1569"/>
      <c r="CY71" s="1569"/>
      <c r="CZ71" s="1569"/>
      <c r="DA71" s="770"/>
      <c r="DB71" s="770"/>
      <c r="DC71" s="1569"/>
      <c r="DD71" s="1569"/>
      <c r="DE71" s="770"/>
      <c r="DF71" s="770"/>
      <c r="DG71" s="1569"/>
      <c r="DH71" s="1569"/>
      <c r="DI71" s="770"/>
      <c r="DJ71" s="770"/>
      <c r="DK71" s="1569"/>
      <c r="DL71" s="1569"/>
      <c r="DM71" s="770"/>
      <c r="DN71" s="770"/>
      <c r="DO71" s="1569"/>
      <c r="DP71" s="1569"/>
      <c r="DQ71" s="1554"/>
      <c r="DR71" s="461"/>
      <c r="DS71" s="496"/>
      <c r="DT71" s="497"/>
      <c r="DU71" s="497"/>
      <c r="DV71" s="498"/>
    </row>
    <row r="72" spans="1:126" ht="19.5" customHeight="1" thickBot="1" x14ac:dyDescent="0.3">
      <c r="N72" s="364"/>
      <c r="O72" s="364"/>
      <c r="P72" s="364"/>
      <c r="Q72" s="364"/>
      <c r="R72" s="364"/>
      <c r="S72" s="364"/>
      <c r="T72" s="364"/>
      <c r="U72" s="364"/>
      <c r="V72" s="364"/>
      <c r="W72" s="364"/>
      <c r="X72" s="364"/>
      <c r="Y72" s="364"/>
      <c r="Z72" s="364"/>
      <c r="AA72" s="364"/>
      <c r="AB72" s="364"/>
      <c r="AC72" s="364"/>
      <c r="AD72" s="364"/>
      <c r="AE72" s="364"/>
      <c r="AF72" s="364"/>
      <c r="AG72" s="364"/>
      <c r="AH72" s="364"/>
      <c r="AI72" s="364"/>
      <c r="AJ72" s="364"/>
      <c r="AK72" s="364"/>
      <c r="AL72" s="364"/>
      <c r="AM72" s="364"/>
      <c r="AN72" s="364"/>
      <c r="AO72" s="364"/>
      <c r="AP72" s="364"/>
      <c r="AQ72" s="364"/>
      <c r="AR72" s="364"/>
      <c r="AS72" s="364"/>
      <c r="AT72" s="364"/>
      <c r="AU72" s="364"/>
      <c r="AV72" s="364"/>
      <c r="AW72" s="277"/>
      <c r="AX72" s="277"/>
      <c r="AY72" s="277"/>
      <c r="AZ72" s="277"/>
      <c r="BA72" s="277"/>
      <c r="BB72" s="364"/>
      <c r="BC72" s="364"/>
      <c r="BD72" s="364"/>
      <c r="BF72" s="367">
        <v>0.2</v>
      </c>
      <c r="BG72" s="368">
        <v>0.4</v>
      </c>
      <c r="BH72" s="368">
        <v>0.60000000000000009</v>
      </c>
      <c r="BI72" s="368">
        <v>0.8</v>
      </c>
      <c r="BJ72" s="368">
        <v>1</v>
      </c>
    </row>
    <row r="73" spans="1:126" ht="66.75" customHeight="1" x14ac:dyDescent="0.25">
      <c r="A73" s="275"/>
      <c r="B73" s="860">
        <v>10</v>
      </c>
      <c r="C73" s="863" t="s">
        <v>642</v>
      </c>
      <c r="D73" s="863" t="s">
        <v>622</v>
      </c>
      <c r="E73" s="863" t="s">
        <v>591</v>
      </c>
      <c r="F73" s="866" t="s">
        <v>587</v>
      </c>
      <c r="G73" s="869" t="s">
        <v>1079</v>
      </c>
      <c r="H73" s="508" t="s">
        <v>1080</v>
      </c>
      <c r="I73" s="437" t="s">
        <v>881</v>
      </c>
      <c r="J73" s="872" t="str">
        <f>IF(F73="","",(CONCATENATE("Posibilidad de afectación ",F73," ",G73," ",H73," ",H74," ",H75," ",H76," ",H77)))</f>
        <v xml:space="preserve">Posibilidad de afectación Reputacional  por ocultar, distorsionar o tergiversar situaciones observadas en el desarrollo de los diferentes trabajos de auditoría por parte del auditor, debido al interés de favorecer a un tercero, en razón a conflictos de interés y/o situaciones en las que 
solicite y/o reciba favores, regalos, dádivas o dinero.   </v>
      </c>
      <c r="K73" s="886" t="s">
        <v>875</v>
      </c>
      <c r="L73" s="1038" t="s">
        <v>844</v>
      </c>
      <c r="M73" s="260"/>
      <c r="N73" s="808" t="s">
        <v>888</v>
      </c>
      <c r="O73" s="811">
        <f>IF(ISERROR(VLOOKUP($N73,Listas!$E$20:$F$24,2,FALSE)),"",(VLOOKUP($N73,Listas!$E$20:$F$24,2,FALSE)))</f>
        <v>0.6</v>
      </c>
      <c r="P73" s="814" t="str">
        <f>IF(ISERROR(VLOOKUP($O73,Listas!$E$3:$F$7,2,FALSE)),"",(VLOOKUP($O73,Listas!$E$3:$F$7,2,FALSE)))</f>
        <v>MEDIA
El evento podrá ocurrir en algún momento.</v>
      </c>
      <c r="Q73" s="817" t="s">
        <v>850</v>
      </c>
      <c r="R73" s="820">
        <f>IF(ISERROR(VLOOKUP($Q73,Listas!$E$28:$F$35,2,FALSE)),"",(VLOOKUP($Q73,Listas!$E$28:$F$35,2,FALSE)))</f>
        <v>0.8</v>
      </c>
      <c r="S73" s="823" t="str">
        <f t="shared" ref="S73" si="53">IF(O73="","",(CONCATENATE("R.INHERENTE
",(IF(AND($O73=0.2,$R73=0.2),1,(IF(AND($O73=0.2,$R73=0.4),6,(IF(AND($O73=0.2,$R73=0.6),11,(IF(AND($O73=0.2,$R73=0.8),16,(IF(AND($O73=0.2,$R73=1),21,(IF(AND($O73=0.4,$R73=0.2),2,(IF(AND($O73=0.4,$R73=0.4),7,(IF(AND($O73=0.4,$R73=0.6),12,(IF(AND($O73=0.4,$R73=0.8),17,(IF(AND($O73=0.4,$R73=1),22,(IF(AND($O73=0.6,$R73=0.2),3,(IF(AND($O73=0.6,$R73=0.4),8,(IF(AND($O73=0.6,$R73=0.6),13,(IF(AND($O73=0.6,$R73=0.8),18,(IF(AND($O73=0.6,$R73=1),23,(IF(AND($O73=0.8,$R73=0.2),4,(IF(AND($O73=0.8,$R73=0.4),9,(IF(AND($O73=0.8,$R73=0.6),14,(IF(AND($O73=0.8,$R73=0.8),19,(IF(AND($O73=0.8,$R73=1),24,(IF(AND($O73=1,$R73=0.2),5,(IF(AND($O73=1,$R73=0.4),10,(IF(AND($O73=1,$R73=0.6),15,(IF(AND($O73=1,$R73=0.8),20,(IF(AND($O73=1,$R73=1),25,"")))))))))))))))))))))))))))))))))))))))))))))))))))))</f>
        <v>R.INHERENTE
18</v>
      </c>
      <c r="T73" s="445">
        <f>+VLOOKUP($S73,Listas!$D$112:$E$136,2,FALSE)</f>
        <v>18</v>
      </c>
      <c r="U73" s="530" t="s">
        <v>1082</v>
      </c>
      <c r="V73" s="446" t="s">
        <v>731</v>
      </c>
      <c r="W73" s="828" t="s">
        <v>43</v>
      </c>
      <c r="X73" s="889">
        <v>25</v>
      </c>
      <c r="Y73" s="889"/>
      <c r="Z73" s="889"/>
      <c r="AA73" s="889"/>
      <c r="AB73" s="889"/>
      <c r="AC73" s="889"/>
      <c r="AD73" s="889"/>
      <c r="AE73" s="889"/>
      <c r="AF73" s="889">
        <v>15</v>
      </c>
      <c r="AG73" s="889"/>
      <c r="AH73" s="447">
        <f t="shared" ref="AH73:AH77" si="54">X73+Z73+AB73+AD73+AF73</f>
        <v>40</v>
      </c>
      <c r="AI73" s="448">
        <v>0.36</v>
      </c>
      <c r="AJ73" s="805">
        <f>R73</f>
        <v>0.8</v>
      </c>
      <c r="AK73" s="907" t="s">
        <v>189</v>
      </c>
      <c r="AL73" s="908"/>
      <c r="AM73" s="909" t="s">
        <v>577</v>
      </c>
      <c r="AN73" s="910"/>
      <c r="AO73" s="915" t="s">
        <v>189</v>
      </c>
      <c r="AP73" s="915"/>
      <c r="AQ73" s="533" t="s">
        <v>1085</v>
      </c>
      <c r="AR73" s="449" t="s">
        <v>606</v>
      </c>
      <c r="AS73" s="1537" t="s">
        <v>1088</v>
      </c>
      <c r="AT73" s="1538" t="s">
        <v>1089</v>
      </c>
      <c r="AU73" s="1542" t="s">
        <v>1092</v>
      </c>
      <c r="AV73" s="453">
        <f t="shared" ref="AV73" si="55">+(IF(AND($AW73&gt;0,$AW73&lt;=0.2),0.2,(IF(AND($AW73&gt;0.2,$AW73&lt;=0.4),0.4,(IF(AND($AW73&gt;0.4,$AW73&lt;=0.6),0.6,(IF(AND($AW73&gt;0.6,$AW73&lt;=0.8),0.8,(IF($AW73&gt;0.8,1,""))))))))))</f>
        <v>0.2</v>
      </c>
      <c r="AW73" s="904">
        <f t="shared" ref="AW73" si="56">+MIN(AI73:AI77)</f>
        <v>0.151</v>
      </c>
      <c r="AX73" s="841" t="str">
        <f t="shared" si="2"/>
        <v>MUY BAJA</v>
      </c>
      <c r="AY73" s="901">
        <f t="shared" ref="AY73" si="57">+MIN(AJ73:AJ77)</f>
        <v>0.8</v>
      </c>
      <c r="AZ73" s="841" t="str">
        <f t="shared" si="3"/>
        <v>ALTA</v>
      </c>
      <c r="BA73" s="844" t="str">
        <f t="shared" si="4"/>
        <v>R.RESIDUAL
16</v>
      </c>
      <c r="BB73" s="847" t="s">
        <v>732</v>
      </c>
      <c r="BC73" s="453">
        <f t="shared" ref="BC73" si="58">+(IF(AND($AY73&gt;0,$AY73&lt;=0.2),0.2,(IF(AND($AY73&gt;0.2,$AY73&lt;=0.4),0.4,(IF(AND($AY73&gt;0.4,$AY73&lt;=0.6),0.6,(IF(AND($AY73&gt;0.6,$AY73&lt;=0.8),0.8,(IF($AY73&gt;0.8,1,""))))))))))</f>
        <v>0.8</v>
      </c>
      <c r="BD73" s="373">
        <f>+VLOOKUP($BA73,Listas!$F$112:$G$136,2,FALSE)</f>
        <v>16</v>
      </c>
      <c r="BE73" s="359">
        <v>1</v>
      </c>
      <c r="BF73" s="454" t="str">
        <f>IF(ISERROR(IF(S73="R.INHERENTE
5","R. INHERENTE",(IF(BA73="R.RESIDUAL
5","R. RESIDUAL"," ")))),"",(IF(S73="R.INHERENTE
5","R. INHERENTE",(IF(BA73="R.RESIDUAL
5","R. RESIDUAL"," ")))))</f>
        <v xml:space="preserve"> </v>
      </c>
      <c r="BG73" s="455" t="str">
        <f>IF(ISERROR(IF(S73="R.INHERENTE
10","R. INHERENTE",(IF(BA73="R.RESIDUAL
10","R. RESIDUAL"," ")))),"",(IF(S73="R.INHERENTE
10","R. INHERENTE",(IF(BA73="R.RESIDUAL
10","R. RESIDUAL"," ")))))</f>
        <v xml:space="preserve"> </v>
      </c>
      <c r="BH73" s="456" t="str">
        <f>IF(ISERROR(IF(S73="R.INHERENTE
15","R. INHERENTE",(IF(BA73="R.RESIDUAL
15","R. RESIDUAL"," ")))),"",(IF(S73="R.INHERENTE
15","R. INHERENTE",(IF(BA73="R.RESIDUAL
15","R. RESIDUAL"," ")))))</f>
        <v xml:space="preserve"> </v>
      </c>
      <c r="BI73" s="456" t="str">
        <f>IF(ISERROR(IF(S73="R.INHERENTE
20","R. INHERENTE",(IF(BA73="R.RESIDUAL
20","R. RESIDUAL"," ")))),"",(IF(S73="R.INHERENTE
20","R. INHERENTE",(IF(BA73="R.RESIDUAL
20","R. RESIDUAL"," ")))))</f>
        <v xml:space="preserve"> </v>
      </c>
      <c r="BJ73" s="457" t="str">
        <f>IF(ISERROR(IF(S73="R.INHERENTE
25","R. INHERENTE",(IF(BA73="R.RESIDUAL
25","R. RESIDUAL"," ")))),"",(IF(S73="R.INHERENTE
25","R. INHERENTE",(IF(BA73="R.RESIDUAL
25","R. RESIDUAL"," ")))))</f>
        <v xml:space="preserve"> </v>
      </c>
      <c r="BK73" s="263"/>
      <c r="BL73" s="936" t="s">
        <v>1094</v>
      </c>
      <c r="BM73" s="939" t="s">
        <v>1095</v>
      </c>
      <c r="BN73" s="912">
        <v>44865</v>
      </c>
      <c r="BO73" s="912">
        <v>44926</v>
      </c>
      <c r="BP73" s="912"/>
      <c r="BQ73" s="838" t="s">
        <v>677</v>
      </c>
      <c r="BR73" s="355"/>
      <c r="BS73" s="929" t="s">
        <v>1096</v>
      </c>
      <c r="BT73" s="778" t="s">
        <v>1089</v>
      </c>
      <c r="BU73" s="857" t="s">
        <v>1097</v>
      </c>
      <c r="BV73" s="261"/>
      <c r="BW73" s="1547">
        <v>44653</v>
      </c>
      <c r="BX73" s="1548">
        <v>44788</v>
      </c>
      <c r="BY73" s="771"/>
      <c r="BZ73" s="771"/>
      <c r="CA73" s="768" t="s">
        <v>1066</v>
      </c>
      <c r="CB73" s="768" t="s">
        <v>1066</v>
      </c>
      <c r="CC73" s="771"/>
      <c r="CD73" s="771"/>
      <c r="CE73" s="768" t="s">
        <v>1066</v>
      </c>
      <c r="CF73" s="768" t="s">
        <v>1066</v>
      </c>
      <c r="CG73" s="771"/>
      <c r="CH73" s="771"/>
      <c r="CI73" s="768" t="s">
        <v>1067</v>
      </c>
      <c r="CJ73" s="768" t="s">
        <v>1067</v>
      </c>
      <c r="CK73" s="771"/>
      <c r="CL73" s="771"/>
      <c r="CM73" s="768" t="s">
        <v>1066</v>
      </c>
      <c r="CN73" s="768" t="s">
        <v>1066</v>
      </c>
      <c r="CO73" s="771"/>
      <c r="CP73" s="771"/>
      <c r="CQ73" s="1549" t="s">
        <v>1068</v>
      </c>
      <c r="CR73" s="276"/>
      <c r="CS73" s="1561">
        <v>44661</v>
      </c>
      <c r="CT73" s="1562">
        <v>44788</v>
      </c>
      <c r="CU73" s="1563"/>
      <c r="CV73" s="1564"/>
      <c r="CW73" s="1564"/>
      <c r="CX73" s="1564"/>
      <c r="CY73" s="1564"/>
      <c r="CZ73" s="1564"/>
      <c r="DA73" s="768" t="s">
        <v>1066</v>
      </c>
      <c r="DB73" s="768" t="s">
        <v>1066</v>
      </c>
      <c r="DC73" s="1564"/>
      <c r="DD73" s="1564"/>
      <c r="DE73" s="768" t="s">
        <v>1066</v>
      </c>
      <c r="DF73" s="768" t="s">
        <v>1066</v>
      </c>
      <c r="DG73" s="1564"/>
      <c r="DH73" s="1564"/>
      <c r="DI73" s="768" t="s">
        <v>1067</v>
      </c>
      <c r="DJ73" s="768" t="s">
        <v>1067</v>
      </c>
      <c r="DK73" s="1564"/>
      <c r="DL73" s="1564"/>
      <c r="DM73" s="768" t="s">
        <v>1066</v>
      </c>
      <c r="DN73" s="768" t="s">
        <v>1066</v>
      </c>
      <c r="DO73" s="1564"/>
      <c r="DP73" s="1564"/>
      <c r="DQ73" s="1549" t="s">
        <v>1068</v>
      </c>
      <c r="DR73" s="265"/>
      <c r="DS73" s="266"/>
      <c r="DT73" s="267"/>
      <c r="DU73" s="267"/>
      <c r="DV73" s="268"/>
    </row>
    <row r="74" spans="1:126" ht="66.75" customHeight="1" x14ac:dyDescent="0.25">
      <c r="A74" s="275"/>
      <c r="B74" s="861"/>
      <c r="C74" s="864"/>
      <c r="D74" s="864"/>
      <c r="E74" s="864"/>
      <c r="F74" s="867"/>
      <c r="G74" s="870"/>
      <c r="H74" s="503" t="s">
        <v>1081</v>
      </c>
      <c r="I74" s="414" t="s">
        <v>882</v>
      </c>
      <c r="J74" s="873"/>
      <c r="K74" s="887"/>
      <c r="L74" s="1039"/>
      <c r="M74" s="260"/>
      <c r="N74" s="809"/>
      <c r="O74" s="812"/>
      <c r="P74" s="815"/>
      <c r="Q74" s="818"/>
      <c r="R74" s="821"/>
      <c r="S74" s="824"/>
      <c r="T74" s="445"/>
      <c r="U74" s="531" t="s">
        <v>1083</v>
      </c>
      <c r="V74" s="465" t="s">
        <v>731</v>
      </c>
      <c r="W74" s="829"/>
      <c r="X74" s="827">
        <v>25</v>
      </c>
      <c r="Y74" s="827"/>
      <c r="Z74" s="827"/>
      <c r="AA74" s="827"/>
      <c r="AB74" s="827"/>
      <c r="AC74" s="827"/>
      <c r="AD74" s="827"/>
      <c r="AE74" s="827"/>
      <c r="AF74" s="827">
        <v>15</v>
      </c>
      <c r="AG74" s="827"/>
      <c r="AH74" s="466">
        <f t="shared" si="54"/>
        <v>40</v>
      </c>
      <c r="AI74" s="479">
        <v>0.216</v>
      </c>
      <c r="AJ74" s="806"/>
      <c r="AK74" s="897" t="s">
        <v>189</v>
      </c>
      <c r="AL74" s="898"/>
      <c r="AM74" s="899" t="s">
        <v>577</v>
      </c>
      <c r="AN74" s="900"/>
      <c r="AO74" s="897" t="s">
        <v>189</v>
      </c>
      <c r="AP74" s="898"/>
      <c r="AQ74" s="534" t="s">
        <v>1086</v>
      </c>
      <c r="AR74" s="435" t="s">
        <v>604</v>
      </c>
      <c r="AS74" s="1539" t="s">
        <v>1090</v>
      </c>
      <c r="AT74" s="1540" t="s">
        <v>1089</v>
      </c>
      <c r="AU74" s="1542" t="s">
        <v>1093</v>
      </c>
      <c r="AV74" s="373"/>
      <c r="AW74" s="905"/>
      <c r="AX74" s="842"/>
      <c r="AY74" s="902"/>
      <c r="AZ74" s="842"/>
      <c r="BA74" s="845"/>
      <c r="BB74" s="848"/>
      <c r="BC74" s="277"/>
      <c r="BD74" s="470"/>
      <c r="BE74" s="359">
        <v>0.8</v>
      </c>
      <c r="BF74" s="471" t="str">
        <f>IF(ISERROR(IF(S73="R.INHERENTE
4","R. INHERENTE",(IF(BA73="R.RESIDUAL
4","R. RESIDUAL"," ")))),"",(IF(S73="R.INHERENTE
4","R. INHERENTE",(IF(BA73="R.RESIDUAL
4","R. RESIDUAL"," ")))))</f>
        <v xml:space="preserve"> </v>
      </c>
      <c r="BG74" s="472" t="str">
        <f>IF(ISERROR(IF(S73="R.INHERENTE
9","R. INHERENTE",(IF(BA73="R.RESIDUAL
9","R. RESIDUAL"," ")))),"",(IF(S73="R.INHERENTE
9","R. INHERENTE",(IF(BA73="R.RESIDUAL
9","R. RESIDUAL"," ")))))</f>
        <v xml:space="preserve"> </v>
      </c>
      <c r="BH74" s="473" t="str">
        <f>IF(ISERROR(IF(S73="R.INHERENTE
14","R. INHERENTE",(IF(BA73="R.RESIDUAL
14","R. RESIDUAL"," ")))),"",(IF(S73="R.INHERENTE
14","R. INHERENTE",(IF(BA73="R.RESIDUAL
14","R. RESIDUAL"," ")))))</f>
        <v xml:space="preserve"> </v>
      </c>
      <c r="BI74" s="474" t="str">
        <f>IF(ISERROR(IF(S73="R.INHERENTE
19","R. INHERENTE",(IF(BA73="R.RESIDUAL
19","R. RESIDUAL"," ")))),"",(IF(S73="R.INHERENTE
19","R. INHERENTE",(IF(BA73="R.RESIDUAL
19","R. RESIDUAL"," ")))))</f>
        <v xml:space="preserve"> </v>
      </c>
      <c r="BJ74" s="475" t="str">
        <f>IF(ISERROR(IF(S73="R.INHERENTE
24","R. INHERENTE",(IF(BA73="R.RESIDUAL
24","R. RESIDUAL"," ")))),"",(IF(S73="R.INHERENTE
24","R. INHERENTE",(IF(BA73="R.RESIDUAL
24","R. RESIDUAL"," ")))))</f>
        <v xml:space="preserve"> </v>
      </c>
      <c r="BK74" s="263"/>
      <c r="BL74" s="937"/>
      <c r="BM74" s="940"/>
      <c r="BN74" s="913"/>
      <c r="BO74" s="913"/>
      <c r="BP74" s="913"/>
      <c r="BQ74" s="839"/>
      <c r="BR74" s="355"/>
      <c r="BS74" s="930"/>
      <c r="BT74" s="779"/>
      <c r="BU74" s="946"/>
      <c r="BV74" s="261"/>
      <c r="BW74" s="1550"/>
      <c r="BX74" s="1544"/>
      <c r="BY74" s="772"/>
      <c r="BZ74" s="772"/>
      <c r="CA74" s="769"/>
      <c r="CB74" s="769"/>
      <c r="CC74" s="772"/>
      <c r="CD74" s="772"/>
      <c r="CE74" s="769"/>
      <c r="CF74" s="769"/>
      <c r="CG74" s="772"/>
      <c r="CH74" s="772"/>
      <c r="CI74" s="769"/>
      <c r="CJ74" s="769"/>
      <c r="CK74" s="772"/>
      <c r="CL74" s="772"/>
      <c r="CM74" s="769"/>
      <c r="CN74" s="769"/>
      <c r="CO74" s="772"/>
      <c r="CP74" s="772"/>
      <c r="CQ74" s="1551"/>
      <c r="CR74" s="276"/>
      <c r="CS74" s="1565"/>
      <c r="CT74" s="1557"/>
      <c r="CU74" s="1555"/>
      <c r="CV74" s="774"/>
      <c r="CW74" s="774"/>
      <c r="CX74" s="774"/>
      <c r="CY74" s="774"/>
      <c r="CZ74" s="774"/>
      <c r="DA74" s="769"/>
      <c r="DB74" s="769"/>
      <c r="DC74" s="774"/>
      <c r="DD74" s="774"/>
      <c r="DE74" s="769"/>
      <c r="DF74" s="769"/>
      <c r="DG74" s="774"/>
      <c r="DH74" s="774"/>
      <c r="DI74" s="769"/>
      <c r="DJ74" s="769"/>
      <c r="DK74" s="774"/>
      <c r="DL74" s="774"/>
      <c r="DM74" s="769"/>
      <c r="DN74" s="769"/>
      <c r="DO74" s="774"/>
      <c r="DP74" s="774"/>
      <c r="DQ74" s="1551"/>
      <c r="DR74" s="265"/>
      <c r="DS74" s="269"/>
      <c r="DT74" s="270"/>
      <c r="DU74" s="270"/>
      <c r="DV74" s="271"/>
    </row>
    <row r="75" spans="1:126" ht="66.75" customHeight="1" x14ac:dyDescent="0.25">
      <c r="A75" s="275"/>
      <c r="B75" s="861"/>
      <c r="C75" s="864"/>
      <c r="D75" s="864"/>
      <c r="E75" s="864"/>
      <c r="F75" s="867"/>
      <c r="G75" s="870"/>
      <c r="H75" s="365"/>
      <c r="I75" s="414"/>
      <c r="J75" s="873"/>
      <c r="K75" s="887"/>
      <c r="L75" s="1039"/>
      <c r="M75" s="260"/>
      <c r="N75" s="809"/>
      <c r="O75" s="812"/>
      <c r="P75" s="815"/>
      <c r="Q75" s="818"/>
      <c r="R75" s="821"/>
      <c r="S75" s="824"/>
      <c r="T75" s="445"/>
      <c r="U75" s="531" t="s">
        <v>1084</v>
      </c>
      <c r="V75" s="465" t="s">
        <v>731</v>
      </c>
      <c r="W75" s="829"/>
      <c r="X75" s="827"/>
      <c r="Y75" s="827"/>
      <c r="Z75" s="827">
        <v>15</v>
      </c>
      <c r="AA75" s="827"/>
      <c r="AB75" s="827"/>
      <c r="AC75" s="827"/>
      <c r="AD75" s="827"/>
      <c r="AE75" s="827"/>
      <c r="AF75" s="827">
        <v>15</v>
      </c>
      <c r="AG75" s="827"/>
      <c r="AH75" s="466">
        <f t="shared" si="54"/>
        <v>30</v>
      </c>
      <c r="AI75" s="479">
        <v>0.151</v>
      </c>
      <c r="AJ75" s="806"/>
      <c r="AK75" s="897" t="s">
        <v>189</v>
      </c>
      <c r="AL75" s="898"/>
      <c r="AM75" s="899" t="s">
        <v>577</v>
      </c>
      <c r="AN75" s="900"/>
      <c r="AO75" s="897" t="s">
        <v>189</v>
      </c>
      <c r="AP75" s="898"/>
      <c r="AQ75" s="534" t="s">
        <v>1087</v>
      </c>
      <c r="AR75" s="435" t="s">
        <v>604</v>
      </c>
      <c r="AS75" s="1539" t="s">
        <v>1091</v>
      </c>
      <c r="AT75" s="1541" t="s">
        <v>1089</v>
      </c>
      <c r="AU75" s="1542" t="s">
        <v>1093</v>
      </c>
      <c r="AV75" s="373"/>
      <c r="AW75" s="905"/>
      <c r="AX75" s="842"/>
      <c r="AY75" s="902"/>
      <c r="AZ75" s="842"/>
      <c r="BA75" s="845"/>
      <c r="BB75" s="848"/>
      <c r="BC75" s="277"/>
      <c r="BD75" s="470"/>
      <c r="BE75" s="359">
        <v>0.60000000000000009</v>
      </c>
      <c r="BF75" s="471" t="str">
        <f>IF(ISERROR(IF(S73="R.INHERENTE
3","R. INHERENTE",(IF(BA73="R.RESIDUAL
3","R. RESIDUAL"," ")))),"",(IF(S73="R.INHERENTE
3","R. INHERENTE",(IF(BA73="R.RESIDUAL
3","R. RESIDUAL"," ")))))</f>
        <v xml:space="preserve"> </v>
      </c>
      <c r="BG75" s="472" t="str">
        <f>IF(ISERROR(IF(S73="R.INHERENTE
8","R. INHERENTE",(IF(BA73="R.RESIDUAL
8","R. RESIDUAL"," ")))),"",(IF(S73="R.INHERENTE
8","R. INHERENTE",(IF(BA73="R.RESIDUAL
8","R. RESIDUAL"," ")))))</f>
        <v xml:space="preserve"> </v>
      </c>
      <c r="BH75" s="473" t="str">
        <f>IF(ISERROR(IF(S73="R.INHERENTE
13","R. INHERENTE",(IF(BA73="R.RESIDUAL
13","R. RESIDUAL"," ")))),"",(IF(S73="R.INHERENTE
13","R. INHERENTE",(IF(BA73="R.RESIDUAL
13","R. RESIDUAL"," ")))))</f>
        <v xml:space="preserve"> </v>
      </c>
      <c r="BI75" s="474" t="str">
        <f>IF(ISERROR(IF(S73="R.INHERENTE
18","R. INHERENTE",(IF(BA73="R.RESIDUAL
18","R. RESIDUAL"," ")))),"",(IF(S73="R.INHERENTE
18","R. INHERENTE",(IF(BA73="R.RESIDUAL
18","R. RESIDUAL"," ")))))</f>
        <v>R. INHERENTE</v>
      </c>
      <c r="BJ75" s="475" t="str">
        <f>IF(ISERROR(IF(S73="R.INHERENTE
23","R. INHERENTE",(IF(BA73="R.RESIDUAL
23","R. RESIDUAL"," ")))),"",(IF(S73="R.INHERENTE
23","R. INHERENTE",(IF(BA73="R.RESIDUAL
23","R. RESIDUAL"," ")))))</f>
        <v xml:space="preserve"> </v>
      </c>
      <c r="BK75" s="263"/>
      <c r="BL75" s="937"/>
      <c r="BM75" s="940"/>
      <c r="BN75" s="913"/>
      <c r="BO75" s="913"/>
      <c r="BP75" s="913"/>
      <c r="BQ75" s="839"/>
      <c r="BR75" s="355"/>
      <c r="BS75" s="930"/>
      <c r="BT75" s="779"/>
      <c r="BU75" s="946"/>
      <c r="BV75" s="261"/>
      <c r="BW75" s="1550"/>
      <c r="BX75" s="1544"/>
      <c r="BY75" s="772"/>
      <c r="BZ75" s="772"/>
      <c r="CA75" s="769"/>
      <c r="CB75" s="769"/>
      <c r="CC75" s="772"/>
      <c r="CD75" s="772"/>
      <c r="CE75" s="769"/>
      <c r="CF75" s="769"/>
      <c r="CG75" s="772"/>
      <c r="CH75" s="772"/>
      <c r="CI75" s="769"/>
      <c r="CJ75" s="769"/>
      <c r="CK75" s="772"/>
      <c r="CL75" s="772"/>
      <c r="CM75" s="769"/>
      <c r="CN75" s="769"/>
      <c r="CO75" s="772"/>
      <c r="CP75" s="772"/>
      <c r="CQ75" s="1551"/>
      <c r="CR75" s="276"/>
      <c r="CS75" s="1565"/>
      <c r="CT75" s="1557"/>
      <c r="CU75" s="1555"/>
      <c r="CV75" s="774"/>
      <c r="CW75" s="774"/>
      <c r="CX75" s="774"/>
      <c r="CY75" s="774"/>
      <c r="CZ75" s="774"/>
      <c r="DA75" s="769"/>
      <c r="DB75" s="769"/>
      <c r="DC75" s="774"/>
      <c r="DD75" s="774"/>
      <c r="DE75" s="769"/>
      <c r="DF75" s="769"/>
      <c r="DG75" s="774"/>
      <c r="DH75" s="774"/>
      <c r="DI75" s="769"/>
      <c r="DJ75" s="769"/>
      <c r="DK75" s="774"/>
      <c r="DL75" s="774"/>
      <c r="DM75" s="769"/>
      <c r="DN75" s="769"/>
      <c r="DO75" s="774"/>
      <c r="DP75" s="774"/>
      <c r="DQ75" s="1551"/>
      <c r="DR75" s="265"/>
      <c r="DS75" s="269"/>
      <c r="DT75" s="270"/>
      <c r="DU75" s="270"/>
      <c r="DV75" s="271"/>
    </row>
    <row r="76" spans="1:126" ht="66.75" customHeight="1" x14ac:dyDescent="0.25">
      <c r="A76" s="275"/>
      <c r="B76" s="861"/>
      <c r="C76" s="864"/>
      <c r="D76" s="864"/>
      <c r="E76" s="864"/>
      <c r="F76" s="867"/>
      <c r="G76" s="870"/>
      <c r="H76" s="365"/>
      <c r="I76" s="414"/>
      <c r="J76" s="873"/>
      <c r="K76" s="887"/>
      <c r="L76" s="1039"/>
      <c r="M76" s="260"/>
      <c r="N76" s="809"/>
      <c r="O76" s="812"/>
      <c r="P76" s="815"/>
      <c r="Q76" s="818"/>
      <c r="R76" s="821"/>
      <c r="S76" s="824"/>
      <c r="T76" s="445"/>
      <c r="U76" s="531"/>
      <c r="V76" s="465"/>
      <c r="W76" s="829"/>
      <c r="X76" s="827"/>
      <c r="Y76" s="827"/>
      <c r="Z76" s="827"/>
      <c r="AA76" s="827"/>
      <c r="AB76" s="827"/>
      <c r="AC76" s="827"/>
      <c r="AD76" s="827"/>
      <c r="AE76" s="827"/>
      <c r="AF76" s="827"/>
      <c r="AG76" s="827"/>
      <c r="AH76" s="466">
        <f t="shared" si="54"/>
        <v>0</v>
      </c>
      <c r="AI76" s="479"/>
      <c r="AJ76" s="806"/>
      <c r="AK76" s="897"/>
      <c r="AL76" s="898"/>
      <c r="AM76" s="899"/>
      <c r="AN76" s="900"/>
      <c r="AO76" s="897"/>
      <c r="AP76" s="898"/>
      <c r="AQ76" s="534"/>
      <c r="AR76" s="435"/>
      <c r="AS76" s="468"/>
      <c r="AT76" s="480"/>
      <c r="AU76" s="481"/>
      <c r="AV76" s="373"/>
      <c r="AW76" s="905"/>
      <c r="AX76" s="842"/>
      <c r="AY76" s="902"/>
      <c r="AZ76" s="842"/>
      <c r="BA76" s="845"/>
      <c r="BB76" s="848"/>
      <c r="BC76" s="277"/>
      <c r="BD76" s="470"/>
      <c r="BE76" s="359">
        <v>0.4</v>
      </c>
      <c r="BF76" s="471" t="str">
        <f>IF(ISERROR(IF(S73="R.INHERENTE
2","R. INHERENTE",(IF(BA73="R.RESIDUAL
2","R. RESIDUAL"," ")))),"",(IF(S73="R.INHERENTE
2","R. INHERENTE",(IF(BA73="R.RESIDUAL
2","R. RESIDUAL"," ")))))</f>
        <v xml:space="preserve"> </v>
      </c>
      <c r="BG76" s="472" t="str">
        <f>IF(ISERROR(IF(S73="R.INHERENTE
7","R. INHERENTE",(IF(BA73="R.RESIDUAL
7","R. RESIDUAL"," ")))),"",(IF(S73="R.INHERENTE
7","R. INHERENTE",(IF(BA73="R.RESIDUAL
7","R. RESIDUAL"," ")))))</f>
        <v xml:space="preserve"> </v>
      </c>
      <c r="BH76" s="482" t="str">
        <f>IF(ISERROR(IF(S73="R.INHERENTE
12","R. INHERENTE",(IF(BA73="R.RESIDUAL
12","R. RESIDUAL"," ")))),"",(IF(S73="R.INHERENTE
12","R. INHERENTE",(IF(BA73="R.RESIDUAL
12","R. RESIDUAL"," ")))))</f>
        <v xml:space="preserve"> </v>
      </c>
      <c r="BI76" s="473" t="str">
        <f>IF(ISERROR(IF(S73="R.INHERENTE
17","R. INHERENTE",(IF(BA73="R.RESIDUAL
17","R. RESIDUAL"," ")))),"",(IF(S73="R.INHERENTE
17","R. INHERENTE",(IF(BA73="R.RESIDUAL
17","R. RESIDUAL"," ")))))</f>
        <v xml:space="preserve"> </v>
      </c>
      <c r="BJ76" s="475" t="str">
        <f>IF(ISERROR(IF(S73="R.INHERENTE
22","R. INHERENTE",(IF(BA73="R.RESIDUAL
22","R. RESIDUAL"," ")))),"",(IF(S73="R.INHERENTE
22","R. INHERENTE",(IF(BA73="R.RESIDUAL
22","R. RESIDUAL"," ")))))</f>
        <v xml:space="preserve"> </v>
      </c>
      <c r="BK76" s="263"/>
      <c r="BL76" s="937"/>
      <c r="BM76" s="940"/>
      <c r="BN76" s="913"/>
      <c r="BO76" s="913"/>
      <c r="BP76" s="913"/>
      <c r="BQ76" s="839"/>
      <c r="BR76" s="355"/>
      <c r="BS76" s="930"/>
      <c r="BT76" s="779"/>
      <c r="BU76" s="946"/>
      <c r="BV76" s="261"/>
      <c r="BW76" s="1550"/>
      <c r="BX76" s="1544"/>
      <c r="BY76" s="772"/>
      <c r="BZ76" s="772"/>
      <c r="CA76" s="769"/>
      <c r="CB76" s="769"/>
      <c r="CC76" s="772"/>
      <c r="CD76" s="772"/>
      <c r="CE76" s="769"/>
      <c r="CF76" s="769"/>
      <c r="CG76" s="772"/>
      <c r="CH76" s="772"/>
      <c r="CI76" s="769"/>
      <c r="CJ76" s="769"/>
      <c r="CK76" s="772"/>
      <c r="CL76" s="772"/>
      <c r="CM76" s="769"/>
      <c r="CN76" s="769"/>
      <c r="CO76" s="772"/>
      <c r="CP76" s="772"/>
      <c r="CQ76" s="1551"/>
      <c r="CR76" s="276"/>
      <c r="CS76" s="1565"/>
      <c r="CT76" s="1557"/>
      <c r="CU76" s="1555"/>
      <c r="CV76" s="774"/>
      <c r="CW76" s="774"/>
      <c r="CX76" s="774"/>
      <c r="CY76" s="774"/>
      <c r="CZ76" s="774"/>
      <c r="DA76" s="769"/>
      <c r="DB76" s="769"/>
      <c r="DC76" s="774"/>
      <c r="DD76" s="774"/>
      <c r="DE76" s="769"/>
      <c r="DF76" s="769"/>
      <c r="DG76" s="774"/>
      <c r="DH76" s="774"/>
      <c r="DI76" s="769"/>
      <c r="DJ76" s="769"/>
      <c r="DK76" s="774"/>
      <c r="DL76" s="774"/>
      <c r="DM76" s="769"/>
      <c r="DN76" s="769"/>
      <c r="DO76" s="774"/>
      <c r="DP76" s="774"/>
      <c r="DQ76" s="1551"/>
      <c r="DR76" s="265"/>
      <c r="DS76" s="269"/>
      <c r="DT76" s="270"/>
      <c r="DU76" s="270"/>
      <c r="DV76" s="271"/>
    </row>
    <row r="77" spans="1:126" ht="66.75" customHeight="1" thickBot="1" x14ac:dyDescent="0.3">
      <c r="A77" s="275"/>
      <c r="B77" s="862"/>
      <c r="C77" s="865"/>
      <c r="D77" s="865"/>
      <c r="E77" s="865"/>
      <c r="F77" s="868"/>
      <c r="G77" s="871"/>
      <c r="H77" s="366"/>
      <c r="I77" s="438"/>
      <c r="J77" s="874"/>
      <c r="K77" s="888"/>
      <c r="L77" s="1040"/>
      <c r="M77" s="260"/>
      <c r="N77" s="810"/>
      <c r="O77" s="813"/>
      <c r="P77" s="816"/>
      <c r="Q77" s="819"/>
      <c r="R77" s="822"/>
      <c r="S77" s="825"/>
      <c r="T77" s="445"/>
      <c r="U77" s="532"/>
      <c r="V77" s="483"/>
      <c r="W77" s="830"/>
      <c r="X77" s="826"/>
      <c r="Y77" s="826"/>
      <c r="Z77" s="826"/>
      <c r="AA77" s="826"/>
      <c r="AB77" s="826"/>
      <c r="AC77" s="826"/>
      <c r="AD77" s="826"/>
      <c r="AE77" s="826"/>
      <c r="AF77" s="826"/>
      <c r="AG77" s="826"/>
      <c r="AH77" s="484">
        <f t="shared" si="54"/>
        <v>0</v>
      </c>
      <c r="AI77" s="485"/>
      <c r="AJ77" s="807"/>
      <c r="AK77" s="850"/>
      <c r="AL77" s="851"/>
      <c r="AM77" s="852"/>
      <c r="AN77" s="853"/>
      <c r="AO77" s="850"/>
      <c r="AP77" s="851"/>
      <c r="AQ77" s="535"/>
      <c r="AR77" s="486"/>
      <c r="AS77" s="487"/>
      <c r="AT77" s="488"/>
      <c r="AU77" s="489"/>
      <c r="AV77" s="373"/>
      <c r="AW77" s="906"/>
      <c r="AX77" s="843"/>
      <c r="AY77" s="903"/>
      <c r="AZ77" s="843"/>
      <c r="BA77" s="846"/>
      <c r="BB77" s="849"/>
      <c r="BC77" s="277"/>
      <c r="BD77" s="470"/>
      <c r="BE77" s="360">
        <v>0.2</v>
      </c>
      <c r="BF77" s="490" t="str">
        <f>IF(ISERROR(IF(S73="R.INHERENTE
1","R. INHERENTE",(IF(BA73="R.RESIDUAL
1","R. RESIDUAL"," ")))),"",(IF(S73="R.INHERENTE
1","R. INHERENTE",(IF(BA73="R.RESIDUAL
1","R. RESIDUAL"," ")))))</f>
        <v xml:space="preserve"> </v>
      </c>
      <c r="BG77" s="491" t="str">
        <f>IF(ISERROR(IF(S73="R.INHERENTE
6","R. INHERENTE",(IF(BA73="R.RESIDUAL
6","R. RESIDUAL"," ")))),"",(IF(S73="R.INHERENTE
6","R. INHERENTE",(IF(BA73="R.RESIDUAL
6","R. RESIDUAL"," ")))))</f>
        <v xml:space="preserve"> </v>
      </c>
      <c r="BH77" s="492" t="str">
        <f>IF(ISERROR(IF(S73="R.INHERENTE
11","R. INHERENTE",(IF(BA73="R.RESIDUAL
11","R. RESIDUAL"," ")))),"",(IF(S73="R.INHERENTE
11","R. INHERENTE",(IF(BA73="R.RESIDUAL
11","R. RESIDUAL"," ")))))</f>
        <v xml:space="preserve"> </v>
      </c>
      <c r="BI77" s="493" t="str">
        <f>IF(ISERROR(IF(S73="R.INHERENTE
16","R. INHERENTE",(IF(BA73="R.RESIDUAL
16","R. RESIDUAL"," ")))),"",(IF(S73="R.INHERENTE
16","R. INHERENTE",(IF(BA73="R.RESIDUAL
16","R. RESIDUAL"," ")))))</f>
        <v>R. RESIDUAL</v>
      </c>
      <c r="BJ77" s="494" t="str">
        <f>IF(ISERROR(IF(S73="R.INHERENTE
21","R. INHERENTE",(IF(BA73="R.RESIDUAL
21","R. RESIDUAL"," ")))),"",(IF(S73="R.INHERENTE
21","R. INHERENTE",(IF(BA73="R.RESIDUAL
21","R. RESIDUAL"," ")))))</f>
        <v xml:space="preserve"> </v>
      </c>
      <c r="BK77" s="263"/>
      <c r="BL77" s="938"/>
      <c r="BM77" s="941"/>
      <c r="BN77" s="914"/>
      <c r="BO77" s="914"/>
      <c r="BP77" s="914"/>
      <c r="BQ77" s="840"/>
      <c r="BR77" s="355"/>
      <c r="BS77" s="931"/>
      <c r="BT77" s="780"/>
      <c r="BU77" s="947"/>
      <c r="BV77" s="261"/>
      <c r="BW77" s="1552"/>
      <c r="BX77" s="1553"/>
      <c r="BY77" s="773"/>
      <c r="BZ77" s="773"/>
      <c r="CA77" s="770"/>
      <c r="CB77" s="770"/>
      <c r="CC77" s="773"/>
      <c r="CD77" s="773"/>
      <c r="CE77" s="770"/>
      <c r="CF77" s="770"/>
      <c r="CG77" s="773"/>
      <c r="CH77" s="773"/>
      <c r="CI77" s="770"/>
      <c r="CJ77" s="770"/>
      <c r="CK77" s="773"/>
      <c r="CL77" s="773"/>
      <c r="CM77" s="770"/>
      <c r="CN77" s="770"/>
      <c r="CO77" s="773"/>
      <c r="CP77" s="773"/>
      <c r="CQ77" s="1554"/>
      <c r="CR77" s="276"/>
      <c r="CS77" s="1566"/>
      <c r="CT77" s="1567"/>
      <c r="CU77" s="1568"/>
      <c r="CV77" s="1569"/>
      <c r="CW77" s="1569"/>
      <c r="CX77" s="1569"/>
      <c r="CY77" s="1569"/>
      <c r="CZ77" s="1569"/>
      <c r="DA77" s="770"/>
      <c r="DB77" s="770"/>
      <c r="DC77" s="1569"/>
      <c r="DD77" s="1569"/>
      <c r="DE77" s="770"/>
      <c r="DF77" s="770"/>
      <c r="DG77" s="1569"/>
      <c r="DH77" s="1569"/>
      <c r="DI77" s="770"/>
      <c r="DJ77" s="770"/>
      <c r="DK77" s="1569"/>
      <c r="DL77" s="1569"/>
      <c r="DM77" s="770"/>
      <c r="DN77" s="770"/>
      <c r="DO77" s="1569"/>
      <c r="DP77" s="1569"/>
      <c r="DQ77" s="1554"/>
      <c r="DR77" s="265"/>
      <c r="DS77" s="272"/>
      <c r="DT77" s="273"/>
      <c r="DU77" s="273"/>
      <c r="DV77" s="274"/>
    </row>
    <row r="78" spans="1:126" ht="66.75" customHeight="1" x14ac:dyDescent="0.25">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364"/>
      <c r="AW78" s="277"/>
      <c r="AX78" s="277"/>
      <c r="AY78" s="277"/>
      <c r="AZ78" s="277"/>
      <c r="BA78" s="277"/>
      <c r="BB78" s="364"/>
      <c r="BC78" s="364"/>
      <c r="BD78" s="364"/>
      <c r="BF78" s="367">
        <v>0.2</v>
      </c>
      <c r="BG78" s="368">
        <v>0.4</v>
      </c>
      <c r="BH78" s="368">
        <v>0.60000000000000009</v>
      </c>
      <c r="BI78" s="368">
        <v>0.8</v>
      </c>
      <c r="BJ78" s="368">
        <v>1</v>
      </c>
    </row>
  </sheetData>
  <sheetProtection formatCells="0" formatColumns="0" formatRows="0"/>
  <protectedRanges>
    <protectedRange password="CC55" sqref="AP8:AP17 AW8:AZ17 AQ8:AV14 AQ16:AV16 BL8:BL11 BM14:BV15 BA8:BK12 BM8:DR12 BF14:BK15 AP223:DR1048574 AP2:DR7 BL13" name="Rango1"/>
  </protectedRanges>
  <dataConsolidate/>
  <mergeCells count="1277">
    <mergeCell ref="BT73:BT77"/>
    <mergeCell ref="CE73:CE77"/>
    <mergeCell ref="CF73:CF77"/>
    <mergeCell ref="CG73:CG77"/>
    <mergeCell ref="CH73:CH77"/>
    <mergeCell ref="DE73:DE77"/>
    <mergeCell ref="DF73:DF77"/>
    <mergeCell ref="DG73:DG77"/>
    <mergeCell ref="DH73:DH77"/>
    <mergeCell ref="DE67:DE71"/>
    <mergeCell ref="DF67:DF71"/>
    <mergeCell ref="DG67:DG71"/>
    <mergeCell ref="DH67:DH71"/>
    <mergeCell ref="CE25:CE29"/>
    <mergeCell ref="CF25:CF29"/>
    <mergeCell ref="CG25:CG29"/>
    <mergeCell ref="CH25:CH29"/>
    <mergeCell ref="DE25:DE29"/>
    <mergeCell ref="DF25:DF29"/>
    <mergeCell ref="DG25:DG29"/>
    <mergeCell ref="DH25:DH29"/>
    <mergeCell ref="CE37:CE41"/>
    <mergeCell ref="CF37:CF41"/>
    <mergeCell ref="CG37:CG41"/>
    <mergeCell ref="CH37:CH41"/>
    <mergeCell ref="DE37:DE41"/>
    <mergeCell ref="DF37:DF41"/>
    <mergeCell ref="DG37:DG41"/>
    <mergeCell ref="DH37:DH41"/>
    <mergeCell ref="CE55:CE59"/>
    <mergeCell ref="CF55:CF59"/>
    <mergeCell ref="CG55:CG59"/>
    <mergeCell ref="CH55:CH59"/>
    <mergeCell ref="DE55:DE59"/>
    <mergeCell ref="DF55:DF59"/>
    <mergeCell ref="DG55:DG59"/>
    <mergeCell ref="DH55:DH59"/>
    <mergeCell ref="DA31:DA35"/>
    <mergeCell ref="DB31:DB35"/>
    <mergeCell ref="DC31:DC35"/>
    <mergeCell ref="DD31:DD35"/>
    <mergeCell ref="B2:D4"/>
    <mergeCell ref="B6:H6"/>
    <mergeCell ref="B7:H7"/>
    <mergeCell ref="B8:H8"/>
    <mergeCell ref="B9:H9"/>
    <mergeCell ref="B19:B23"/>
    <mergeCell ref="I13:I18"/>
    <mergeCell ref="E2:I4"/>
    <mergeCell ref="J2:K2"/>
    <mergeCell ref="J3:K3"/>
    <mergeCell ref="J4:K4"/>
    <mergeCell ref="Q61:Q65"/>
    <mergeCell ref="R61:R65"/>
    <mergeCell ref="S61:S65"/>
    <mergeCell ref="K43:K47"/>
    <mergeCell ref="K49:K53"/>
    <mergeCell ref="K55:K59"/>
    <mergeCell ref="K61:K65"/>
    <mergeCell ref="Q25:Q29"/>
    <mergeCell ref="N13:S14"/>
    <mergeCell ref="E13:E18"/>
    <mergeCell ref="F13:F18"/>
    <mergeCell ref="G13:G18"/>
    <mergeCell ref="H13:H18"/>
    <mergeCell ref="B10:AB10"/>
    <mergeCell ref="B11:L11"/>
    <mergeCell ref="J13:J18"/>
    <mergeCell ref="D13:D18"/>
    <mergeCell ref="B13:B18"/>
    <mergeCell ref="C13:C18"/>
    <mergeCell ref="B12:L12"/>
    <mergeCell ref="X50:Y50"/>
    <mergeCell ref="K73:K77"/>
    <mergeCell ref="E31:E35"/>
    <mergeCell ref="E37:E41"/>
    <mergeCell ref="E43:E47"/>
    <mergeCell ref="E49:E53"/>
    <mergeCell ref="E55:E59"/>
    <mergeCell ref="E61:E65"/>
    <mergeCell ref="E67:E71"/>
    <mergeCell ref="E73:E77"/>
    <mergeCell ref="G43:G47"/>
    <mergeCell ref="J43:J47"/>
    <mergeCell ref="P73:P77"/>
    <mergeCell ref="O73:O77"/>
    <mergeCell ref="N73:N77"/>
    <mergeCell ref="J73:J77"/>
    <mergeCell ref="G73:G77"/>
    <mergeCell ref="F73:F77"/>
    <mergeCell ref="P61:P65"/>
    <mergeCell ref="J31:J35"/>
    <mergeCell ref="N31:N35"/>
    <mergeCell ref="L31:L35"/>
    <mergeCell ref="O31:O35"/>
    <mergeCell ref="D73:D77"/>
    <mergeCell ref="C73:C77"/>
    <mergeCell ref="B73:B77"/>
    <mergeCell ref="B25:B29"/>
    <mergeCell ref="C25:C29"/>
    <mergeCell ref="D25:D29"/>
    <mergeCell ref="F25:F29"/>
    <mergeCell ref="G25:G29"/>
    <mergeCell ref="J25:J29"/>
    <mergeCell ref="B61:B65"/>
    <mergeCell ref="C61:C65"/>
    <mergeCell ref="D61:D65"/>
    <mergeCell ref="F61:F65"/>
    <mergeCell ref="G61:G65"/>
    <mergeCell ref="J61:J65"/>
    <mergeCell ref="N61:N65"/>
    <mergeCell ref="O61:O65"/>
    <mergeCell ref="L37:L41"/>
    <mergeCell ref="L43:L47"/>
    <mergeCell ref="L49:L53"/>
    <mergeCell ref="L55:L59"/>
    <mergeCell ref="L61:L65"/>
    <mergeCell ref="L67:L71"/>
    <mergeCell ref="L73:L77"/>
    <mergeCell ref="K25:K29"/>
    <mergeCell ref="K31:K35"/>
    <mergeCell ref="K37:K41"/>
    <mergeCell ref="B31:B35"/>
    <mergeCell ref="C31:C35"/>
    <mergeCell ref="D31:D35"/>
    <mergeCell ref="F31:F35"/>
    <mergeCell ref="G31:G35"/>
    <mergeCell ref="AD17:AE17"/>
    <mergeCell ref="AF17:AG17"/>
    <mergeCell ref="X16:AC16"/>
    <mergeCell ref="AD16:AG16"/>
    <mergeCell ref="X35:Y35"/>
    <mergeCell ref="Z35:AA35"/>
    <mergeCell ref="AB35:AC35"/>
    <mergeCell ref="AD35:AE35"/>
    <mergeCell ref="Z38:AA38"/>
    <mergeCell ref="AB38:AC38"/>
    <mergeCell ref="W17:W18"/>
    <mergeCell ref="AH16:AH18"/>
    <mergeCell ref="P31:P35"/>
    <mergeCell ref="Q31:Q35"/>
    <mergeCell ref="R31:R35"/>
    <mergeCell ref="S31:S35"/>
    <mergeCell ref="X31:Y31"/>
    <mergeCell ref="Z31:AA31"/>
    <mergeCell ref="AB31:AC31"/>
    <mergeCell ref="AD31:AE31"/>
    <mergeCell ref="X32:Y32"/>
    <mergeCell ref="Z32:AA32"/>
    <mergeCell ref="AB32:AC32"/>
    <mergeCell ref="AD32:AE32"/>
    <mergeCell ref="X33:Y33"/>
    <mergeCell ref="Q19:Q23"/>
    <mergeCell ref="R19:R23"/>
    <mergeCell ref="S19:S23"/>
    <mergeCell ref="AB20:AC20"/>
    <mergeCell ref="S15:S18"/>
    <mergeCell ref="Z25:AA25"/>
    <mergeCell ref="X15:AH15"/>
    <mergeCell ref="C19:C23"/>
    <mergeCell ref="AD19:AE19"/>
    <mergeCell ref="AB19:AC19"/>
    <mergeCell ref="AF22:AG22"/>
    <mergeCell ref="X21:Y21"/>
    <mergeCell ref="Z21:AA21"/>
    <mergeCell ref="R25:R29"/>
    <mergeCell ref="S25:S29"/>
    <mergeCell ref="X25:Y25"/>
    <mergeCell ref="E25:E29"/>
    <mergeCell ref="K19:K23"/>
    <mergeCell ref="E19:E23"/>
    <mergeCell ref="AB21:AC21"/>
    <mergeCell ref="AD21:AE21"/>
    <mergeCell ref="AF21:AG21"/>
    <mergeCell ref="AK20:AL20"/>
    <mergeCell ref="J19:J23"/>
    <mergeCell ref="Z19:AA19"/>
    <mergeCell ref="X19:Y19"/>
    <mergeCell ref="AK21:AL21"/>
    <mergeCell ref="F19:F23"/>
    <mergeCell ref="D19:D23"/>
    <mergeCell ref="G19:G23"/>
    <mergeCell ref="L25:L29"/>
    <mergeCell ref="N25:N29"/>
    <mergeCell ref="O25:O29"/>
    <mergeCell ref="P25:P29"/>
    <mergeCell ref="N19:N23"/>
    <mergeCell ref="O19:O23"/>
    <mergeCell ref="W25:W29"/>
    <mergeCell ref="AM21:AN21"/>
    <mergeCell ref="X20:Y20"/>
    <mergeCell ref="Z20:AA20"/>
    <mergeCell ref="AF19:AG19"/>
    <mergeCell ref="Z17:AA17"/>
    <mergeCell ref="AB17:AC17"/>
    <mergeCell ref="AD20:AE20"/>
    <mergeCell ref="AF20:AG20"/>
    <mergeCell ref="S73:S77"/>
    <mergeCell ref="R73:R77"/>
    <mergeCell ref="Q73:Q77"/>
    <mergeCell ref="AF25:AG25"/>
    <mergeCell ref="AK25:AL25"/>
    <mergeCell ref="AF28:AG28"/>
    <mergeCell ref="AK28:AL28"/>
    <mergeCell ref="X29:Y29"/>
    <mergeCell ref="AF35:AG35"/>
    <mergeCell ref="AM25:AN25"/>
    <mergeCell ref="AM28:AN28"/>
    <mergeCell ref="AK22:AL22"/>
    <mergeCell ref="X23:Y23"/>
    <mergeCell ref="Z23:AA23"/>
    <mergeCell ref="AB23:AC23"/>
    <mergeCell ref="AD23:AE23"/>
    <mergeCell ref="AF23:AG23"/>
    <mergeCell ref="AK23:AL23"/>
    <mergeCell ref="X22:Y22"/>
    <mergeCell ref="Z22:AA22"/>
    <mergeCell ref="AB22:AC22"/>
    <mergeCell ref="AD22:AE22"/>
    <mergeCell ref="AB25:AC25"/>
    <mergeCell ref="AD25:AE25"/>
    <mergeCell ref="CS15:DQ15"/>
    <mergeCell ref="CA17:CD17"/>
    <mergeCell ref="BL11:BU13"/>
    <mergeCell ref="BL14:BU15"/>
    <mergeCell ref="U11:AU11"/>
    <mergeCell ref="AT17:AT18"/>
    <mergeCell ref="BB14:BB18"/>
    <mergeCell ref="AQ17:AQ18"/>
    <mergeCell ref="AR17:AR18"/>
    <mergeCell ref="AS17:AS18"/>
    <mergeCell ref="AU17:AU18"/>
    <mergeCell ref="U13:AU13"/>
    <mergeCell ref="U14:AU14"/>
    <mergeCell ref="U12:AU12"/>
    <mergeCell ref="AM16:AN16"/>
    <mergeCell ref="AO16:AP16"/>
    <mergeCell ref="AJ15:AJ18"/>
    <mergeCell ref="U15:U18"/>
    <mergeCell ref="V15:W16"/>
    <mergeCell ref="BS16:BU17"/>
    <mergeCell ref="BL16:BQ17"/>
    <mergeCell ref="BF17:BJ17"/>
    <mergeCell ref="BF14:BJ16"/>
    <mergeCell ref="AW11:BJ11"/>
    <mergeCell ref="AW12:BJ12"/>
    <mergeCell ref="AW13:BJ13"/>
    <mergeCell ref="BF18:BJ18"/>
    <mergeCell ref="AY16:AY18"/>
    <mergeCell ref="AZ16:AZ18"/>
    <mergeCell ref="AW16:AW18"/>
    <mergeCell ref="AX16:AX18"/>
    <mergeCell ref="AW14:AX15"/>
    <mergeCell ref="AM22:AN22"/>
    <mergeCell ref="AM23:AN23"/>
    <mergeCell ref="AO19:AP19"/>
    <mergeCell ref="AI15:AI18"/>
    <mergeCell ref="AK16:AL16"/>
    <mergeCell ref="V17:V18"/>
    <mergeCell ref="X17:Y17"/>
    <mergeCell ref="N12:S12"/>
    <mergeCell ref="K13:K18"/>
    <mergeCell ref="BW16:BZ16"/>
    <mergeCell ref="BW19:BW23"/>
    <mergeCell ref="BP19:BP23"/>
    <mergeCell ref="BQ19:BQ23"/>
    <mergeCell ref="BT19:BT23"/>
    <mergeCell ref="BB19:BB23"/>
    <mergeCell ref="AW19:AW23"/>
    <mergeCell ref="AX19:AX23"/>
    <mergeCell ref="AY19:AY23"/>
    <mergeCell ref="AZ19:AZ23"/>
    <mergeCell ref="BA19:BA23"/>
    <mergeCell ref="AY14:AZ15"/>
    <mergeCell ref="BA14:BA18"/>
    <mergeCell ref="AM19:AN19"/>
    <mergeCell ref="AK19:AL19"/>
    <mergeCell ref="AM20:AN20"/>
    <mergeCell ref="P19:P23"/>
    <mergeCell ref="BW15:CD15"/>
    <mergeCell ref="N15:N18"/>
    <mergeCell ref="O15:P18"/>
    <mergeCell ref="Q15:R18"/>
    <mergeCell ref="L13:L18"/>
    <mergeCell ref="L19:L23"/>
    <mergeCell ref="CI15:CQ15"/>
    <mergeCell ref="CS16:CV16"/>
    <mergeCell ref="DA16:DD16"/>
    <mergeCell ref="DI16:DL16"/>
    <mergeCell ref="DM16:DP16"/>
    <mergeCell ref="CS17:CV17"/>
    <mergeCell ref="DA17:DD17"/>
    <mergeCell ref="DI17:DL17"/>
    <mergeCell ref="DM17:DP17"/>
    <mergeCell ref="BU19:BU23"/>
    <mergeCell ref="BS19:BS23"/>
    <mergeCell ref="BL19:BL23"/>
    <mergeCell ref="BM19:BM23"/>
    <mergeCell ref="BN19:BN23"/>
    <mergeCell ref="BO19:BO23"/>
    <mergeCell ref="N11:S11"/>
    <mergeCell ref="AQ15:AU16"/>
    <mergeCell ref="AK15:AP15"/>
    <mergeCell ref="BW13:CQ14"/>
    <mergeCell ref="CM16:CP16"/>
    <mergeCell ref="CM17:CP17"/>
    <mergeCell ref="BX19:BX23"/>
    <mergeCell ref="BY19:BY23"/>
    <mergeCell ref="BZ19:BZ23"/>
    <mergeCell ref="CB19:CB23"/>
    <mergeCell ref="CC19:CC23"/>
    <mergeCell ref="CD19:CD23"/>
    <mergeCell ref="CI19:CI23"/>
    <mergeCell ref="CK19:CK23"/>
    <mergeCell ref="CL19:CL23"/>
    <mergeCell ref="CN19:CN23"/>
    <mergeCell ref="W19:W23"/>
    <mergeCell ref="DO25:DO29"/>
    <mergeCell ref="DP25:DP29"/>
    <mergeCell ref="CI16:CL16"/>
    <mergeCell ref="CI17:CL17"/>
    <mergeCell ref="BQ25:BQ29"/>
    <mergeCell ref="BS25:BS29"/>
    <mergeCell ref="BU25:BU29"/>
    <mergeCell ref="BW25:BW29"/>
    <mergeCell ref="BX25:BX29"/>
    <mergeCell ref="BY25:BY29"/>
    <mergeCell ref="AO20:AP20"/>
    <mergeCell ref="AO21:AP21"/>
    <mergeCell ref="AO22:AP22"/>
    <mergeCell ref="AO23:AP23"/>
    <mergeCell ref="BW11:DQ11"/>
    <mergeCell ref="BW12:DQ12"/>
    <mergeCell ref="DS11:DV14"/>
    <mergeCell ref="DS15:DV16"/>
    <mergeCell ref="DL19:DL23"/>
    <mergeCell ref="DM19:DM23"/>
    <mergeCell ref="DN19:DN23"/>
    <mergeCell ref="DO19:DO23"/>
    <mergeCell ref="DP19:DP23"/>
    <mergeCell ref="DQ19:DQ23"/>
    <mergeCell ref="CS13:DQ14"/>
    <mergeCell ref="DJ19:DJ23"/>
    <mergeCell ref="DK19:DK23"/>
    <mergeCell ref="CQ16:CQ18"/>
    <mergeCell ref="DQ16:DQ18"/>
    <mergeCell ref="CO19:CO23"/>
    <mergeCell ref="CP19:CP23"/>
    <mergeCell ref="CQ19:CQ23"/>
    <mergeCell ref="AW25:AW29"/>
    <mergeCell ref="AX25:AX29"/>
    <mergeCell ref="AY25:AY29"/>
    <mergeCell ref="AZ25:AZ29"/>
    <mergeCell ref="BA25:BA29"/>
    <mergeCell ref="BB25:BB29"/>
    <mergeCell ref="BL25:BL29"/>
    <mergeCell ref="BM25:BM29"/>
    <mergeCell ref="AO28:AP28"/>
    <mergeCell ref="AO29:AP29"/>
    <mergeCell ref="CE16:CH16"/>
    <mergeCell ref="CE17:CH17"/>
    <mergeCell ref="CE19:CE23"/>
    <mergeCell ref="DC19:DC23"/>
    <mergeCell ref="DD19:DD23"/>
    <mergeCell ref="DI19:DI23"/>
    <mergeCell ref="BW17:BZ17"/>
    <mergeCell ref="CS19:CS23"/>
    <mergeCell ref="CT19:CT23"/>
    <mergeCell ref="CU19:CU23"/>
    <mergeCell ref="CV19:CV23"/>
    <mergeCell ref="DA19:DA23"/>
    <mergeCell ref="DB19:DB23"/>
    <mergeCell ref="CK25:CK29"/>
    <mergeCell ref="CL25:CL29"/>
    <mergeCell ref="CW25:CX29"/>
    <mergeCell ref="CY25:CZ29"/>
    <mergeCell ref="CJ19:CJ23"/>
    <mergeCell ref="CA19:CA23"/>
    <mergeCell ref="CM19:CM23"/>
    <mergeCell ref="CA16:CD16"/>
    <mergeCell ref="BT25:BT29"/>
    <mergeCell ref="DQ25:DQ29"/>
    <mergeCell ref="X26:Y26"/>
    <mergeCell ref="Z26:AA26"/>
    <mergeCell ref="AB26:AC26"/>
    <mergeCell ref="AD26:AE26"/>
    <mergeCell ref="AF26:AG26"/>
    <mergeCell ref="AK26:AL26"/>
    <mergeCell ref="AM26:AN26"/>
    <mergeCell ref="AO26:AP26"/>
    <mergeCell ref="X27:Y27"/>
    <mergeCell ref="Z27:AA27"/>
    <mergeCell ref="AB27:AC27"/>
    <mergeCell ref="AD27:AE27"/>
    <mergeCell ref="AF27:AG27"/>
    <mergeCell ref="AK27:AL27"/>
    <mergeCell ref="AM27:AN27"/>
    <mergeCell ref="AO27:AP27"/>
    <mergeCell ref="X28:Y28"/>
    <mergeCell ref="Z28:AA28"/>
    <mergeCell ref="AB28:AC28"/>
    <mergeCell ref="AD28:AE28"/>
    <mergeCell ref="DA25:DA29"/>
    <mergeCell ref="DB25:DB29"/>
    <mergeCell ref="DC25:DC29"/>
    <mergeCell ref="DD25:DD29"/>
    <mergeCell ref="DI25:DI29"/>
    <mergeCell ref="DJ25:DJ29"/>
    <mergeCell ref="DK25:DK29"/>
    <mergeCell ref="DL25:DL29"/>
    <mergeCell ref="DM25:DM29"/>
    <mergeCell ref="BO25:BO29"/>
    <mergeCell ref="BP25:BP29"/>
    <mergeCell ref="Z33:AA33"/>
    <mergeCell ref="AB33:AC33"/>
    <mergeCell ref="AD33:AE33"/>
    <mergeCell ref="X34:Y34"/>
    <mergeCell ref="Z34:AA34"/>
    <mergeCell ref="AB34:AC34"/>
    <mergeCell ref="AD34:AE34"/>
    <mergeCell ref="DN25:DN29"/>
    <mergeCell ref="CM25:CM29"/>
    <mergeCell ref="CN25:CN29"/>
    <mergeCell ref="CO25:CO29"/>
    <mergeCell ref="CP25:CP29"/>
    <mergeCell ref="CQ25:CQ29"/>
    <mergeCell ref="CS25:CS29"/>
    <mergeCell ref="CT25:CT29"/>
    <mergeCell ref="CU25:CU29"/>
    <mergeCell ref="CV25:CV29"/>
    <mergeCell ref="BZ25:BZ29"/>
    <mergeCell ref="CA25:CA29"/>
    <mergeCell ref="CB25:CB29"/>
    <mergeCell ref="CC25:CC29"/>
    <mergeCell ref="CD25:CD29"/>
    <mergeCell ref="CI25:CI29"/>
    <mergeCell ref="Z29:AA29"/>
    <mergeCell ref="AB29:AC29"/>
    <mergeCell ref="AD29:AE29"/>
    <mergeCell ref="AF29:AG29"/>
    <mergeCell ref="AK29:AL29"/>
    <mergeCell ref="AM29:AN29"/>
    <mergeCell ref="BN25:BN29"/>
    <mergeCell ref="CJ25:CJ29"/>
    <mergeCell ref="AO25:AP25"/>
    <mergeCell ref="AK35:AL35"/>
    <mergeCell ref="AM35:AN35"/>
    <mergeCell ref="AO35:AP35"/>
    <mergeCell ref="AF38:AG38"/>
    <mergeCell ref="AK38:AL38"/>
    <mergeCell ref="AM38:AN38"/>
    <mergeCell ref="AO38:AP38"/>
    <mergeCell ref="AF39:AG39"/>
    <mergeCell ref="AK39:AL39"/>
    <mergeCell ref="AM39:AN39"/>
    <mergeCell ref="AO39:AP39"/>
    <mergeCell ref="AW31:AW35"/>
    <mergeCell ref="AX31:AX35"/>
    <mergeCell ref="AY31:AY35"/>
    <mergeCell ref="AZ31:AZ35"/>
    <mergeCell ref="BA31:BA35"/>
    <mergeCell ref="AF31:AG31"/>
    <mergeCell ref="AK31:AL31"/>
    <mergeCell ref="AM31:AN31"/>
    <mergeCell ref="AO31:AP31"/>
    <mergeCell ref="AF32:AG32"/>
    <mergeCell ref="AK32:AL32"/>
    <mergeCell ref="AM32:AN32"/>
    <mergeCell ref="AO32:AP32"/>
    <mergeCell ref="AF33:AG33"/>
    <mergeCell ref="AK33:AL33"/>
    <mergeCell ref="AM33:AN33"/>
    <mergeCell ref="AO33:AP33"/>
    <mergeCell ref="AF34:AG34"/>
    <mergeCell ref="AK34:AL34"/>
    <mergeCell ref="AM34:AN34"/>
    <mergeCell ref="AO34:AP34"/>
    <mergeCell ref="BW31:BW35"/>
    <mergeCell ref="BX31:BX35"/>
    <mergeCell ref="BY31:BY35"/>
    <mergeCell ref="BZ31:BZ35"/>
    <mergeCell ref="CA31:CA35"/>
    <mergeCell ref="CB31:CB35"/>
    <mergeCell ref="CC31:CC35"/>
    <mergeCell ref="CD31:CD35"/>
    <mergeCell ref="CI31:CI35"/>
    <mergeCell ref="BB31:BB35"/>
    <mergeCell ref="BL31:BL35"/>
    <mergeCell ref="BM31:BM35"/>
    <mergeCell ref="BN31:BN35"/>
    <mergeCell ref="BO31:BO35"/>
    <mergeCell ref="BP31:BP35"/>
    <mergeCell ref="BQ31:BQ35"/>
    <mergeCell ref="BS31:BS35"/>
    <mergeCell ref="BU31:BU35"/>
    <mergeCell ref="BT31:BT35"/>
    <mergeCell ref="CE31:CE35"/>
    <mergeCell ref="CF31:CF35"/>
    <mergeCell ref="CG31:CG35"/>
    <mergeCell ref="CH31:CH35"/>
    <mergeCell ref="DI31:DI35"/>
    <mergeCell ref="DJ31:DJ35"/>
    <mergeCell ref="CJ31:CJ35"/>
    <mergeCell ref="CK31:CK35"/>
    <mergeCell ref="CL31:CL35"/>
    <mergeCell ref="CM31:CM35"/>
    <mergeCell ref="CN31:CN35"/>
    <mergeCell ref="CO31:CO35"/>
    <mergeCell ref="CP31:CP35"/>
    <mergeCell ref="CQ31:CQ35"/>
    <mergeCell ref="CS31:CS35"/>
    <mergeCell ref="CW31:CX35"/>
    <mergeCell ref="CY31:CZ35"/>
    <mergeCell ref="DE31:DE35"/>
    <mergeCell ref="DF31:DF35"/>
    <mergeCell ref="DG31:DG35"/>
    <mergeCell ref="DH31:DH35"/>
    <mergeCell ref="X40:Y40"/>
    <mergeCell ref="Z40:AA40"/>
    <mergeCell ref="AB40:AC40"/>
    <mergeCell ref="AD40:AE40"/>
    <mergeCell ref="Z43:AA43"/>
    <mergeCell ref="AB43:AC43"/>
    <mergeCell ref="AD43:AE43"/>
    <mergeCell ref="X44:Y44"/>
    <mergeCell ref="Z44:AA44"/>
    <mergeCell ref="AB44:AC44"/>
    <mergeCell ref="AD44:AE44"/>
    <mergeCell ref="X37:Y37"/>
    <mergeCell ref="Z37:AA37"/>
    <mergeCell ref="AB37:AC37"/>
    <mergeCell ref="AD37:AE37"/>
    <mergeCell ref="AF37:AG37"/>
    <mergeCell ref="AK37:AL37"/>
    <mergeCell ref="X38:Y38"/>
    <mergeCell ref="AD38:AE38"/>
    <mergeCell ref="X39:Y39"/>
    <mergeCell ref="Z39:AA39"/>
    <mergeCell ref="AB39:AC39"/>
    <mergeCell ref="AD39:AE39"/>
    <mergeCell ref="DI37:DI41"/>
    <mergeCell ref="CW37:CX41"/>
    <mergeCell ref="CY37:CZ41"/>
    <mergeCell ref="BM37:BM41"/>
    <mergeCell ref="BN37:BN41"/>
    <mergeCell ref="BO37:BO41"/>
    <mergeCell ref="BP37:BP41"/>
    <mergeCell ref="BQ37:BQ41"/>
    <mergeCell ref="BS37:BS41"/>
    <mergeCell ref="BU37:BU41"/>
    <mergeCell ref="AF40:AG40"/>
    <mergeCell ref="AK40:AL40"/>
    <mergeCell ref="AM40:AN40"/>
    <mergeCell ref="AO40:AP40"/>
    <mergeCell ref="AF43:AG43"/>
    <mergeCell ref="AK43:AL43"/>
    <mergeCell ref="AM43:AN43"/>
    <mergeCell ref="AO43:AP43"/>
    <mergeCell ref="AZ37:AZ41"/>
    <mergeCell ref="BA37:BA41"/>
    <mergeCell ref="AM37:AN37"/>
    <mergeCell ref="AO37:AP37"/>
    <mergeCell ref="BB43:BB47"/>
    <mergeCell ref="BL43:BL47"/>
    <mergeCell ref="BM43:BM47"/>
    <mergeCell ref="BN43:BN47"/>
    <mergeCell ref="BO43:BO47"/>
    <mergeCell ref="BP43:BP47"/>
    <mergeCell ref="BQ43:BQ47"/>
    <mergeCell ref="BS43:BS47"/>
    <mergeCell ref="BU43:BU47"/>
    <mergeCell ref="AZ43:AZ47"/>
    <mergeCell ref="BL37:BL41"/>
    <mergeCell ref="CM37:CM41"/>
    <mergeCell ref="CN37:CN41"/>
    <mergeCell ref="CO37:CO41"/>
    <mergeCell ref="CP37:CP41"/>
    <mergeCell ref="CQ37:CQ41"/>
    <mergeCell ref="CS37:CS41"/>
    <mergeCell ref="BW37:BW41"/>
    <mergeCell ref="BX37:BX41"/>
    <mergeCell ref="BY37:BY41"/>
    <mergeCell ref="BZ37:BZ41"/>
    <mergeCell ref="CA37:CA41"/>
    <mergeCell ref="CB37:CB41"/>
    <mergeCell ref="CC37:CC41"/>
    <mergeCell ref="CD37:CD41"/>
    <mergeCell ref="CI37:CI41"/>
    <mergeCell ref="DA37:DA41"/>
    <mergeCell ref="CV37:CV41"/>
    <mergeCell ref="BT37:BT41"/>
    <mergeCell ref="X45:Y45"/>
    <mergeCell ref="Z45:AA45"/>
    <mergeCell ref="AB45:AC45"/>
    <mergeCell ref="AD45:AE45"/>
    <mergeCell ref="X43:Y43"/>
    <mergeCell ref="AF44:AG44"/>
    <mergeCell ref="AK44:AL44"/>
    <mergeCell ref="AM44:AN44"/>
    <mergeCell ref="AO44:AP44"/>
    <mergeCell ref="AF45:AG45"/>
    <mergeCell ref="AK45:AL45"/>
    <mergeCell ref="AM45:AN45"/>
    <mergeCell ref="AO45:AP45"/>
    <mergeCell ref="BA43:BA47"/>
    <mergeCell ref="AW43:AW47"/>
    <mergeCell ref="AX43:AX47"/>
    <mergeCell ref="AY43:AY47"/>
    <mergeCell ref="Z50:AA50"/>
    <mergeCell ref="AB50:AC50"/>
    <mergeCell ref="AD50:AE50"/>
    <mergeCell ref="Z53:AA53"/>
    <mergeCell ref="AB53:AC53"/>
    <mergeCell ref="AD53:AE53"/>
    <mergeCell ref="X46:Y46"/>
    <mergeCell ref="Z46:AA46"/>
    <mergeCell ref="AB46:AC46"/>
    <mergeCell ref="AD46:AE46"/>
    <mergeCell ref="AF46:AG46"/>
    <mergeCell ref="AK46:AL46"/>
    <mergeCell ref="AM46:AN46"/>
    <mergeCell ref="AO46:AP46"/>
    <mergeCell ref="X47:Y47"/>
    <mergeCell ref="Z47:AA47"/>
    <mergeCell ref="AB47:AC47"/>
    <mergeCell ref="AD47:AE47"/>
    <mergeCell ref="AF47:AG47"/>
    <mergeCell ref="AK47:AL47"/>
    <mergeCell ref="AM47:AN47"/>
    <mergeCell ref="AO47:AP47"/>
    <mergeCell ref="X52:Y52"/>
    <mergeCell ref="Z52:AA52"/>
    <mergeCell ref="AB52:AC52"/>
    <mergeCell ref="AD52:AE52"/>
    <mergeCell ref="AF52:AG52"/>
    <mergeCell ref="X53:Y53"/>
    <mergeCell ref="X49:Y49"/>
    <mergeCell ref="Z49:AA49"/>
    <mergeCell ref="AB49:AC49"/>
    <mergeCell ref="AD49:AE49"/>
    <mergeCell ref="DJ49:DJ53"/>
    <mergeCell ref="CJ49:CJ53"/>
    <mergeCell ref="CK49:CK53"/>
    <mergeCell ref="CL49:CL53"/>
    <mergeCell ref="CM49:CM53"/>
    <mergeCell ref="CN49:CN53"/>
    <mergeCell ref="CO49:CO53"/>
    <mergeCell ref="CP49:CP53"/>
    <mergeCell ref="CQ49:CQ53"/>
    <mergeCell ref="CS49:CS53"/>
    <mergeCell ref="BW49:BW53"/>
    <mergeCell ref="BX49:BX53"/>
    <mergeCell ref="BY49:BY53"/>
    <mergeCell ref="BZ49:BZ53"/>
    <mergeCell ref="CA49:CA53"/>
    <mergeCell ref="CB49:CB53"/>
    <mergeCell ref="CC49:CC53"/>
    <mergeCell ref="CD49:CD53"/>
    <mergeCell ref="CI49:CI53"/>
    <mergeCell ref="CU49:CU53"/>
    <mergeCell ref="CV49:CV53"/>
    <mergeCell ref="DA49:DA53"/>
    <mergeCell ref="DB49:DB53"/>
    <mergeCell ref="DC49:DC53"/>
    <mergeCell ref="DD49:DD53"/>
    <mergeCell ref="DI49:DI53"/>
    <mergeCell ref="BB49:BB53"/>
    <mergeCell ref="BL49:BL53"/>
    <mergeCell ref="BM49:BM53"/>
    <mergeCell ref="BN49:BN53"/>
    <mergeCell ref="BO49:BO53"/>
    <mergeCell ref="BP49:BP53"/>
    <mergeCell ref="BQ49:BQ53"/>
    <mergeCell ref="BS49:BS53"/>
    <mergeCell ref="BU49:BU53"/>
    <mergeCell ref="AF50:AG50"/>
    <mergeCell ref="AK50:AL50"/>
    <mergeCell ref="AM50:AN50"/>
    <mergeCell ref="AO50:AP50"/>
    <mergeCell ref="AF53:AG53"/>
    <mergeCell ref="AK53:AL53"/>
    <mergeCell ref="CW49:CX53"/>
    <mergeCell ref="CY49:CZ53"/>
    <mergeCell ref="AM53:AN53"/>
    <mergeCell ref="AO53:AP53"/>
    <mergeCell ref="AZ49:AZ53"/>
    <mergeCell ref="BA49:BA53"/>
    <mergeCell ref="AO51:AP51"/>
    <mergeCell ref="AO52:AP52"/>
    <mergeCell ref="CT49:CT53"/>
    <mergeCell ref="AK52:AL52"/>
    <mergeCell ref="AM52:AN52"/>
    <mergeCell ref="AF49:AG49"/>
    <mergeCell ref="AK49:AL49"/>
    <mergeCell ref="AM49:AN49"/>
    <mergeCell ref="AO49:AP49"/>
    <mergeCell ref="X55:Y55"/>
    <mergeCell ref="Z55:AA55"/>
    <mergeCell ref="AB55:AC55"/>
    <mergeCell ref="AD55:AE55"/>
    <mergeCell ref="Z58:AA58"/>
    <mergeCell ref="AB58:AC58"/>
    <mergeCell ref="AD58:AE58"/>
    <mergeCell ref="X59:Y59"/>
    <mergeCell ref="Z59:AA59"/>
    <mergeCell ref="AB59:AC59"/>
    <mergeCell ref="AD59:AE59"/>
    <mergeCell ref="B55:B59"/>
    <mergeCell ref="C55:C59"/>
    <mergeCell ref="D55:D59"/>
    <mergeCell ref="F55:F59"/>
    <mergeCell ref="G55:G59"/>
    <mergeCell ref="J55:J59"/>
    <mergeCell ref="N55:N59"/>
    <mergeCell ref="BB55:BB59"/>
    <mergeCell ref="BL55:BL59"/>
    <mergeCell ref="BM55:BM59"/>
    <mergeCell ref="BN55:BN59"/>
    <mergeCell ref="BO55:BO59"/>
    <mergeCell ref="BP55:BP59"/>
    <mergeCell ref="BQ55:BQ59"/>
    <mergeCell ref="BS55:BS59"/>
    <mergeCell ref="BU55:BU59"/>
    <mergeCell ref="AF55:AG55"/>
    <mergeCell ref="AK55:AL55"/>
    <mergeCell ref="AM55:AN55"/>
    <mergeCell ref="AO55:AP55"/>
    <mergeCell ref="AW55:AW59"/>
    <mergeCell ref="AX55:AX59"/>
    <mergeCell ref="AY55:AY59"/>
    <mergeCell ref="AZ55:AZ59"/>
    <mergeCell ref="BA55:BA59"/>
    <mergeCell ref="AF58:AG58"/>
    <mergeCell ref="AK58:AL58"/>
    <mergeCell ref="AM58:AN58"/>
    <mergeCell ref="AO58:AP58"/>
    <mergeCell ref="AF59:AG59"/>
    <mergeCell ref="AK59:AL59"/>
    <mergeCell ref="AM59:AN59"/>
    <mergeCell ref="AO59:AP59"/>
    <mergeCell ref="CW55:CX59"/>
    <mergeCell ref="CY55:CZ59"/>
    <mergeCell ref="BW55:BW59"/>
    <mergeCell ref="BX55:BX59"/>
    <mergeCell ref="BY55:BY59"/>
    <mergeCell ref="BZ55:BZ59"/>
    <mergeCell ref="CA55:CA59"/>
    <mergeCell ref="CB55:CB59"/>
    <mergeCell ref="CC55:CC59"/>
    <mergeCell ref="CD55:CD59"/>
    <mergeCell ref="CI55:CI59"/>
    <mergeCell ref="CU55:CU59"/>
    <mergeCell ref="CV55:CV59"/>
    <mergeCell ref="DK55:DK59"/>
    <mergeCell ref="DL55:DL59"/>
    <mergeCell ref="DA55:DA59"/>
    <mergeCell ref="DB55:DB59"/>
    <mergeCell ref="CM55:CM59"/>
    <mergeCell ref="CN55:CN59"/>
    <mergeCell ref="CO55:CO59"/>
    <mergeCell ref="CP55:CP59"/>
    <mergeCell ref="X64:Y64"/>
    <mergeCell ref="Z64:AA64"/>
    <mergeCell ref="AB64:AC64"/>
    <mergeCell ref="AD64:AE64"/>
    <mergeCell ref="DM55:DM59"/>
    <mergeCell ref="DN55:DN59"/>
    <mergeCell ref="DO55:DO59"/>
    <mergeCell ref="DP55:DP59"/>
    <mergeCell ref="DQ55:DQ59"/>
    <mergeCell ref="X56:Y56"/>
    <mergeCell ref="Z56:AA56"/>
    <mergeCell ref="AB56:AC56"/>
    <mergeCell ref="AD56:AE56"/>
    <mergeCell ref="AF56:AG56"/>
    <mergeCell ref="AK56:AL56"/>
    <mergeCell ref="AM56:AN56"/>
    <mergeCell ref="AO56:AP56"/>
    <mergeCell ref="X57:Y57"/>
    <mergeCell ref="Z57:AA57"/>
    <mergeCell ref="AB57:AC57"/>
    <mergeCell ref="AD57:AE57"/>
    <mergeCell ref="AF57:AG57"/>
    <mergeCell ref="AK57:AL57"/>
    <mergeCell ref="AM57:AN57"/>
    <mergeCell ref="AO57:AP57"/>
    <mergeCell ref="X58:Y58"/>
    <mergeCell ref="CT55:CT59"/>
    <mergeCell ref="DC55:DC59"/>
    <mergeCell ref="DD55:DD59"/>
    <mergeCell ref="DI55:DI59"/>
    <mergeCell ref="DJ55:DJ59"/>
    <mergeCell ref="CJ55:CJ59"/>
    <mergeCell ref="X61:Y61"/>
    <mergeCell ref="Z61:AA61"/>
    <mergeCell ref="AB61:AC61"/>
    <mergeCell ref="AD61:AE61"/>
    <mergeCell ref="AF61:AG61"/>
    <mergeCell ref="AK61:AL61"/>
    <mergeCell ref="AM61:AN61"/>
    <mergeCell ref="AO61:AP61"/>
    <mergeCell ref="X62:Y62"/>
    <mergeCell ref="Z62:AA62"/>
    <mergeCell ref="AK62:AL62"/>
    <mergeCell ref="AM62:AN62"/>
    <mergeCell ref="AO62:AP62"/>
    <mergeCell ref="X63:Y63"/>
    <mergeCell ref="AF63:AG63"/>
    <mergeCell ref="AK63:AL63"/>
    <mergeCell ref="AM63:AN63"/>
    <mergeCell ref="AO63:AP63"/>
    <mergeCell ref="Z63:AA63"/>
    <mergeCell ref="AB63:AC63"/>
    <mergeCell ref="AD63:AE63"/>
    <mergeCell ref="DA67:DA71"/>
    <mergeCell ref="DB67:DB71"/>
    <mergeCell ref="DC67:DC71"/>
    <mergeCell ref="DD67:DD71"/>
    <mergeCell ref="DI67:DI71"/>
    <mergeCell ref="CI67:CI71"/>
    <mergeCell ref="CJ67:CJ71"/>
    <mergeCell ref="BP61:BP65"/>
    <mergeCell ref="BQ61:BQ65"/>
    <mergeCell ref="BS61:BS65"/>
    <mergeCell ref="BU61:BU65"/>
    <mergeCell ref="BU67:BU71"/>
    <mergeCell ref="CP67:CP71"/>
    <mergeCell ref="CQ67:CQ71"/>
    <mergeCell ref="CM67:CM71"/>
    <mergeCell ref="CN67:CN71"/>
    <mergeCell ref="CC67:CC71"/>
    <mergeCell ref="CD67:CD71"/>
    <mergeCell ref="CJ61:CJ65"/>
    <mergeCell ref="CK61:CK65"/>
    <mergeCell ref="CL61:CL65"/>
    <mergeCell ref="CM61:CM65"/>
    <mergeCell ref="CN61:CN65"/>
    <mergeCell ref="CO61:CO65"/>
    <mergeCell ref="CP61:CP65"/>
    <mergeCell ref="CQ61:CQ65"/>
    <mergeCell ref="DE61:DE65"/>
    <mergeCell ref="DF61:DF65"/>
    <mergeCell ref="DG61:DG65"/>
    <mergeCell ref="DH61:DH65"/>
    <mergeCell ref="BT67:BT71"/>
    <mergeCell ref="CE67:CE71"/>
    <mergeCell ref="AK65:AL65"/>
    <mergeCell ref="AM65:AN65"/>
    <mergeCell ref="AO65:AP65"/>
    <mergeCell ref="AF68:AG68"/>
    <mergeCell ref="AK68:AL68"/>
    <mergeCell ref="AM68:AN68"/>
    <mergeCell ref="AO68:AP68"/>
    <mergeCell ref="AZ61:AZ65"/>
    <mergeCell ref="BA61:BA65"/>
    <mergeCell ref="AM71:AN71"/>
    <mergeCell ref="AO71:AP71"/>
    <mergeCell ref="CW61:CX65"/>
    <mergeCell ref="CY61:CZ65"/>
    <mergeCell ref="CS67:CS71"/>
    <mergeCell ref="CT67:CT71"/>
    <mergeCell ref="CU67:CU71"/>
    <mergeCell ref="CV67:CV71"/>
    <mergeCell ref="AF64:AG64"/>
    <mergeCell ref="AK64:AL64"/>
    <mergeCell ref="AM64:AN64"/>
    <mergeCell ref="AO64:AP64"/>
    <mergeCell ref="CO67:CO71"/>
    <mergeCell ref="BT61:BT65"/>
    <mergeCell ref="CE61:CE65"/>
    <mergeCell ref="CF61:CF65"/>
    <mergeCell ref="CG61:CG65"/>
    <mergeCell ref="CH61:CH65"/>
    <mergeCell ref="CF67:CF71"/>
    <mergeCell ref="CG67:CG71"/>
    <mergeCell ref="CH67:CH71"/>
    <mergeCell ref="Z69:AA69"/>
    <mergeCell ref="AB69:AC69"/>
    <mergeCell ref="AD69:AE69"/>
    <mergeCell ref="X67:Y67"/>
    <mergeCell ref="Z67:AA67"/>
    <mergeCell ref="Z68:AA68"/>
    <mergeCell ref="BM67:BM71"/>
    <mergeCell ref="AF67:AG67"/>
    <mergeCell ref="AK67:AL67"/>
    <mergeCell ref="AM67:AN67"/>
    <mergeCell ref="AO67:AP67"/>
    <mergeCell ref="CS61:CS65"/>
    <mergeCell ref="BW61:BW65"/>
    <mergeCell ref="BX61:BX65"/>
    <mergeCell ref="BY61:BY65"/>
    <mergeCell ref="BZ61:BZ65"/>
    <mergeCell ref="CA61:CA65"/>
    <mergeCell ref="CB61:CB65"/>
    <mergeCell ref="CC61:CC65"/>
    <mergeCell ref="CD61:CD65"/>
    <mergeCell ref="CI61:CI65"/>
    <mergeCell ref="BN67:BN71"/>
    <mergeCell ref="BO67:BO71"/>
    <mergeCell ref="BP67:BP71"/>
    <mergeCell ref="BQ67:BQ71"/>
    <mergeCell ref="BS67:BS71"/>
    <mergeCell ref="AF69:AG69"/>
    <mergeCell ref="AK69:AL69"/>
    <mergeCell ref="AM69:AN69"/>
    <mergeCell ref="AO69:AP69"/>
    <mergeCell ref="AZ67:AZ71"/>
    <mergeCell ref="BA67:BA71"/>
    <mergeCell ref="AB76:AC76"/>
    <mergeCell ref="AD76:AE76"/>
    <mergeCell ref="AF76:AG76"/>
    <mergeCell ref="AK76:AL76"/>
    <mergeCell ref="AM76:AN76"/>
    <mergeCell ref="AO76:AP76"/>
    <mergeCell ref="X77:Y77"/>
    <mergeCell ref="X74:Y74"/>
    <mergeCell ref="Z74:AA74"/>
    <mergeCell ref="AB74:AC74"/>
    <mergeCell ref="AD74:AE74"/>
    <mergeCell ref="AO75:AP75"/>
    <mergeCell ref="AM75:AN75"/>
    <mergeCell ref="AK75:AL75"/>
    <mergeCell ref="AF75:AG75"/>
    <mergeCell ref="AD75:AE75"/>
    <mergeCell ref="AJ73:AJ77"/>
    <mergeCell ref="DL31:DL35"/>
    <mergeCell ref="DM31:DM35"/>
    <mergeCell ref="DN31:DN35"/>
    <mergeCell ref="DO31:DO35"/>
    <mergeCell ref="DP31:DP35"/>
    <mergeCell ref="DQ31:DQ35"/>
    <mergeCell ref="B37:B41"/>
    <mergeCell ref="C37:C41"/>
    <mergeCell ref="D37:D41"/>
    <mergeCell ref="F37:F41"/>
    <mergeCell ref="G37:G41"/>
    <mergeCell ref="J37:J41"/>
    <mergeCell ref="N37:N41"/>
    <mergeCell ref="O37:O41"/>
    <mergeCell ref="P37:P41"/>
    <mergeCell ref="Q37:Q41"/>
    <mergeCell ref="R37:R41"/>
    <mergeCell ref="S37:S41"/>
    <mergeCell ref="AW37:AW41"/>
    <mergeCell ref="AX37:AX41"/>
    <mergeCell ref="AY37:AY41"/>
    <mergeCell ref="CT37:CT41"/>
    <mergeCell ref="CU37:CU41"/>
    <mergeCell ref="X41:Y41"/>
    <mergeCell ref="Z41:AA41"/>
    <mergeCell ref="AB41:AC41"/>
    <mergeCell ref="AD41:AE41"/>
    <mergeCell ref="AF41:AG41"/>
    <mergeCell ref="AK41:AL41"/>
    <mergeCell ref="AM41:AN41"/>
    <mergeCell ref="AO41:AP41"/>
    <mergeCell ref="BB37:BB41"/>
    <mergeCell ref="DN37:DN41"/>
    <mergeCell ref="DO37:DO41"/>
    <mergeCell ref="DP37:DP41"/>
    <mergeCell ref="DQ37:DQ41"/>
    <mergeCell ref="DJ37:DJ41"/>
    <mergeCell ref="CJ37:CJ41"/>
    <mergeCell ref="CK37:CK41"/>
    <mergeCell ref="CL37:CL41"/>
    <mergeCell ref="DK49:DK53"/>
    <mergeCell ref="DL49:DL53"/>
    <mergeCell ref="BN73:BN77"/>
    <mergeCell ref="BO73:BO77"/>
    <mergeCell ref="BP73:BP77"/>
    <mergeCell ref="DK31:DK35"/>
    <mergeCell ref="Z77:AA77"/>
    <mergeCell ref="AB77:AC77"/>
    <mergeCell ref="AD77:AE77"/>
    <mergeCell ref="AY73:AY77"/>
    <mergeCell ref="AX73:AX77"/>
    <mergeCell ref="AW73:AW77"/>
    <mergeCell ref="AO73:AP73"/>
    <mergeCell ref="AM73:AN73"/>
    <mergeCell ref="AK73:AL73"/>
    <mergeCell ref="AF73:AG73"/>
    <mergeCell ref="AD73:AE73"/>
    <mergeCell ref="AB73:AC73"/>
    <mergeCell ref="Z73:AA73"/>
    <mergeCell ref="DI43:DI47"/>
    <mergeCell ref="DK43:DK47"/>
    <mergeCell ref="AB67:AC67"/>
    <mergeCell ref="AD67:AE67"/>
    <mergeCell ref="Z76:AA76"/>
    <mergeCell ref="DJ43:DJ47"/>
    <mergeCell ref="CJ43:CJ47"/>
    <mergeCell ref="CK43:CK47"/>
    <mergeCell ref="DQ61:DQ65"/>
    <mergeCell ref="DM61:DM65"/>
    <mergeCell ref="DQ43:DQ47"/>
    <mergeCell ref="B49:B53"/>
    <mergeCell ref="C49:C53"/>
    <mergeCell ref="D49:D53"/>
    <mergeCell ref="F49:F53"/>
    <mergeCell ref="G49:G53"/>
    <mergeCell ref="J49:J53"/>
    <mergeCell ref="N49:N53"/>
    <mergeCell ref="O49:O53"/>
    <mergeCell ref="P49:P53"/>
    <mergeCell ref="Q49:Q53"/>
    <mergeCell ref="R49:R53"/>
    <mergeCell ref="S49:S53"/>
    <mergeCell ref="AW49:AW53"/>
    <mergeCell ref="AX49:AX53"/>
    <mergeCell ref="AY49:AY53"/>
    <mergeCell ref="X51:Y51"/>
    <mergeCell ref="Z51:AA51"/>
    <mergeCell ref="AB51:AC51"/>
    <mergeCell ref="AD51:AE51"/>
    <mergeCell ref="AF51:AG51"/>
    <mergeCell ref="AK51:AL51"/>
    <mergeCell ref="AM51:AN51"/>
    <mergeCell ref="B43:B47"/>
    <mergeCell ref="C43:C47"/>
    <mergeCell ref="D43:D47"/>
    <mergeCell ref="F43:F47"/>
    <mergeCell ref="DQ49:DQ53"/>
    <mergeCell ref="X73:Y73"/>
    <mergeCell ref="X76:Y76"/>
    <mergeCell ref="AB75:AC75"/>
    <mergeCell ref="Z75:AA75"/>
    <mergeCell ref="X75:Y75"/>
    <mergeCell ref="AF74:AG74"/>
    <mergeCell ref="AY61:AY65"/>
    <mergeCell ref="CT61:CT65"/>
    <mergeCell ref="CU61:CU65"/>
    <mergeCell ref="CV61:CV65"/>
    <mergeCell ref="DA61:DA65"/>
    <mergeCell ref="DB61:DB65"/>
    <mergeCell ref="DC61:DC65"/>
    <mergeCell ref="DD61:DD65"/>
    <mergeCell ref="DI61:DI65"/>
    <mergeCell ref="DK61:DK65"/>
    <mergeCell ref="BN61:BN65"/>
    <mergeCell ref="BO61:BO65"/>
    <mergeCell ref="DJ61:DJ65"/>
    <mergeCell ref="BB61:BB65"/>
    <mergeCell ref="BL61:BL65"/>
    <mergeCell ref="BM61:BM65"/>
    <mergeCell ref="AW61:AW65"/>
    <mergeCell ref="AX61:AX65"/>
    <mergeCell ref="AK74:AL74"/>
    <mergeCell ref="AM74:AN74"/>
    <mergeCell ref="AO74:AP74"/>
    <mergeCell ref="CL73:CL77"/>
    <mergeCell ref="CM73:CM77"/>
    <mergeCell ref="CN73:CN77"/>
    <mergeCell ref="DK67:DK71"/>
    <mergeCell ref="B67:B71"/>
    <mergeCell ref="C67:C71"/>
    <mergeCell ref="D67:D71"/>
    <mergeCell ref="F67:F71"/>
    <mergeCell ref="G67:G71"/>
    <mergeCell ref="J67:J71"/>
    <mergeCell ref="N67:N71"/>
    <mergeCell ref="O67:O71"/>
    <mergeCell ref="P67:P71"/>
    <mergeCell ref="Q67:Q71"/>
    <mergeCell ref="R67:R71"/>
    <mergeCell ref="S67:S71"/>
    <mergeCell ref="AW67:AW71"/>
    <mergeCell ref="AX67:AX71"/>
    <mergeCell ref="AY67:AY71"/>
    <mergeCell ref="X70:Y70"/>
    <mergeCell ref="Z70:AA70"/>
    <mergeCell ref="AB70:AC70"/>
    <mergeCell ref="AD70:AE70"/>
    <mergeCell ref="AF70:AG70"/>
    <mergeCell ref="AK70:AL70"/>
    <mergeCell ref="AM70:AN70"/>
    <mergeCell ref="AO70:AP70"/>
    <mergeCell ref="X68:Y68"/>
    <mergeCell ref="AB68:AC68"/>
    <mergeCell ref="AD68:AE68"/>
    <mergeCell ref="AJ67:AJ71"/>
    <mergeCell ref="K67:K71"/>
    <mergeCell ref="X71:Y71"/>
    <mergeCell ref="Z71:AA71"/>
    <mergeCell ref="AB71:AC71"/>
    <mergeCell ref="X69:Y69"/>
    <mergeCell ref="DQ67:DQ71"/>
    <mergeCell ref="DJ73:DJ77"/>
    <mergeCell ref="DK73:DK77"/>
    <mergeCell ref="DL73:DL77"/>
    <mergeCell ref="DM73:DM77"/>
    <mergeCell ref="DN73:DN77"/>
    <mergeCell ref="DO73:DO77"/>
    <mergeCell ref="DP73:DP77"/>
    <mergeCell ref="DQ73:DQ77"/>
    <mergeCell ref="BU73:BU77"/>
    <mergeCell ref="BW73:BW77"/>
    <mergeCell ref="BX73:BX77"/>
    <mergeCell ref="BY73:BY77"/>
    <mergeCell ref="BZ73:BZ77"/>
    <mergeCell ref="CA73:CA77"/>
    <mergeCell ref="CB73:CB77"/>
    <mergeCell ref="CC73:CC77"/>
    <mergeCell ref="CD73:CD77"/>
    <mergeCell ref="DI73:DI77"/>
    <mergeCell ref="CW67:CX71"/>
    <mergeCell ref="CY67:CZ71"/>
    <mergeCell ref="CW73:CX77"/>
    <mergeCell ref="CU73:CU77"/>
    <mergeCell ref="CV73:CV77"/>
    <mergeCell ref="CY73:CZ77"/>
    <mergeCell ref="DC73:DC77"/>
    <mergeCell ref="CK73:CK77"/>
    <mergeCell ref="BW67:BW71"/>
    <mergeCell ref="BX67:BX71"/>
    <mergeCell ref="DJ67:DJ71"/>
    <mergeCell ref="BY67:BY71"/>
    <mergeCell ref="BZ67:BZ71"/>
    <mergeCell ref="CQ73:CQ77"/>
    <mergeCell ref="CS73:CS77"/>
    <mergeCell ref="CT73:CT77"/>
    <mergeCell ref="CK55:CK59"/>
    <mergeCell ref="CL55:CL59"/>
    <mergeCell ref="CQ55:CQ59"/>
    <mergeCell ref="CS55:CS59"/>
    <mergeCell ref="CP73:CP77"/>
    <mergeCell ref="CO73:CO77"/>
    <mergeCell ref="CJ73:CJ77"/>
    <mergeCell ref="DL67:DL71"/>
    <mergeCell ref="CK67:CK71"/>
    <mergeCell ref="CL67:CL71"/>
    <mergeCell ref="AD71:AE71"/>
    <mergeCell ref="AF71:AG71"/>
    <mergeCell ref="AK71:AL71"/>
    <mergeCell ref="BQ73:BQ77"/>
    <mergeCell ref="BS73:BS77"/>
    <mergeCell ref="AZ73:AZ77"/>
    <mergeCell ref="BA73:BA77"/>
    <mergeCell ref="BB73:BB77"/>
    <mergeCell ref="BL73:BL77"/>
    <mergeCell ref="BM73:BM77"/>
    <mergeCell ref="AF77:AG77"/>
    <mergeCell ref="AK77:AL77"/>
    <mergeCell ref="AM77:AN77"/>
    <mergeCell ref="AO77:AP77"/>
    <mergeCell ref="BB67:BB71"/>
    <mergeCell ref="BL67:BL71"/>
    <mergeCell ref="CA67:CA71"/>
    <mergeCell ref="CB67:CB71"/>
    <mergeCell ref="BT55:BT59"/>
    <mergeCell ref="CF19:CF23"/>
    <mergeCell ref="CG19:CG23"/>
    <mergeCell ref="CH19:CH23"/>
    <mergeCell ref="DE16:DH16"/>
    <mergeCell ref="DE17:DH17"/>
    <mergeCell ref="DE19:DE23"/>
    <mergeCell ref="DF19:DF23"/>
    <mergeCell ref="DG19:DG23"/>
    <mergeCell ref="DH19:DH23"/>
    <mergeCell ref="CW16:CZ16"/>
    <mergeCell ref="CW17:CZ17"/>
    <mergeCell ref="CW19:CX23"/>
    <mergeCell ref="CY19:CZ23"/>
    <mergeCell ref="CW18:CX18"/>
    <mergeCell ref="CY18:CZ18"/>
    <mergeCell ref="DA43:DA47"/>
    <mergeCell ref="DB43:DB47"/>
    <mergeCell ref="DC43:DC47"/>
    <mergeCell ref="DD43:DD47"/>
    <mergeCell ref="CL43:CL47"/>
    <mergeCell ref="CM43:CM47"/>
    <mergeCell ref="CN43:CN47"/>
    <mergeCell ref="CO43:CO47"/>
    <mergeCell ref="CP43:CP47"/>
    <mergeCell ref="CQ43:CQ47"/>
    <mergeCell ref="CS43:CS47"/>
    <mergeCell ref="DB37:DB41"/>
    <mergeCell ref="DC37:DC41"/>
    <mergeCell ref="DD37:DD41"/>
    <mergeCell ref="CT31:CT35"/>
    <mergeCell ref="CU31:CU35"/>
    <mergeCell ref="CV31:CV35"/>
    <mergeCell ref="W31:W35"/>
    <mergeCell ref="W37:W41"/>
    <mergeCell ref="W43:W47"/>
    <mergeCell ref="W49:W53"/>
    <mergeCell ref="W55:W59"/>
    <mergeCell ref="W61:W65"/>
    <mergeCell ref="W67:W71"/>
    <mergeCell ref="W73:W77"/>
    <mergeCell ref="DO67:DO71"/>
    <mergeCell ref="DP67:DP71"/>
    <mergeCell ref="DN61:DN65"/>
    <mergeCell ref="DO61:DO65"/>
    <mergeCell ref="DP61:DP65"/>
    <mergeCell ref="DM49:DM53"/>
    <mergeCell ref="DN49:DN53"/>
    <mergeCell ref="DO49:DO53"/>
    <mergeCell ref="DP49:DP53"/>
    <mergeCell ref="DL43:DL47"/>
    <mergeCell ref="DM43:DM47"/>
    <mergeCell ref="DN43:DN47"/>
    <mergeCell ref="DO43:DO47"/>
    <mergeCell ref="DP43:DP47"/>
    <mergeCell ref="DK37:DK41"/>
    <mergeCell ref="DL37:DL41"/>
    <mergeCell ref="DM37:DM41"/>
    <mergeCell ref="DM67:DM71"/>
    <mergeCell ref="DN67:DN71"/>
    <mergeCell ref="DL61:DL65"/>
    <mergeCell ref="DA73:DA77"/>
    <mergeCell ref="DB73:DB77"/>
    <mergeCell ref="DD73:DD77"/>
    <mergeCell ref="CI73:CI77"/>
    <mergeCell ref="M2:P4"/>
    <mergeCell ref="I6:P6"/>
    <mergeCell ref="I7:P7"/>
    <mergeCell ref="I8:P8"/>
    <mergeCell ref="I9:P9"/>
    <mergeCell ref="AJ19:AJ23"/>
    <mergeCell ref="AJ25:AJ29"/>
    <mergeCell ref="AJ31:AJ35"/>
    <mergeCell ref="AJ37:AJ41"/>
    <mergeCell ref="AJ43:AJ47"/>
    <mergeCell ref="AJ49:AJ53"/>
    <mergeCell ref="AJ55:AJ59"/>
    <mergeCell ref="AJ61:AJ65"/>
    <mergeCell ref="N43:N47"/>
    <mergeCell ref="O43:O47"/>
    <mergeCell ref="P43:P47"/>
    <mergeCell ref="Q43:Q47"/>
    <mergeCell ref="R43:R47"/>
    <mergeCell ref="S43:S47"/>
    <mergeCell ref="AF65:AG65"/>
    <mergeCell ref="AB62:AC62"/>
    <mergeCell ref="AD62:AE62"/>
    <mergeCell ref="AF62:AG62"/>
    <mergeCell ref="O55:O59"/>
    <mergeCell ref="P55:P59"/>
    <mergeCell ref="Q55:Q59"/>
    <mergeCell ref="R55:R59"/>
    <mergeCell ref="S55:S59"/>
    <mergeCell ref="X65:Y65"/>
    <mergeCell ref="Z65:AA65"/>
    <mergeCell ref="AB65:AC65"/>
    <mergeCell ref="AD65:AE65"/>
    <mergeCell ref="CE43:CE47"/>
    <mergeCell ref="CF43:CF47"/>
    <mergeCell ref="CG43:CG47"/>
    <mergeCell ref="CH43:CH47"/>
    <mergeCell ref="DE43:DE47"/>
    <mergeCell ref="DF43:DF47"/>
    <mergeCell ref="DG43:DG47"/>
    <mergeCell ref="DH43:DH47"/>
    <mergeCell ref="BT49:BT53"/>
    <mergeCell ref="CE49:CE53"/>
    <mergeCell ref="CF49:CF53"/>
    <mergeCell ref="CG49:CG53"/>
    <mergeCell ref="CH49:CH53"/>
    <mergeCell ref="DE49:DE53"/>
    <mergeCell ref="DF49:DF53"/>
    <mergeCell ref="DG49:DG53"/>
    <mergeCell ref="DH49:DH53"/>
    <mergeCell ref="BW43:BW47"/>
    <mergeCell ref="BX43:BX47"/>
    <mergeCell ref="BY43:BY47"/>
    <mergeCell ref="BZ43:BZ47"/>
    <mergeCell ref="CA43:CA47"/>
    <mergeCell ref="CB43:CB47"/>
    <mergeCell ref="CC43:CC47"/>
    <mergeCell ref="CD43:CD47"/>
    <mergeCell ref="CI43:CI47"/>
    <mergeCell ref="CW43:CX47"/>
    <mergeCell ref="CV43:CV47"/>
    <mergeCell ref="CT43:CT47"/>
    <mergeCell ref="CU43:CU47"/>
    <mergeCell ref="CY43:CZ47"/>
    <mergeCell ref="BT43:BT47"/>
  </mergeCells>
  <conditionalFormatting sqref="V25:V29 V73:V77 V19:V23">
    <cfRule type="cellIs" dxfId="1446" priority="5659" operator="equal">
      <formula>"X"</formula>
    </cfRule>
  </conditionalFormatting>
  <conditionalFormatting sqref="AK19:AL23 AK25:AL29 AK73:AL77">
    <cfRule type="cellIs" dxfId="59" priority="5657" operator="equal">
      <formula>"NO"</formula>
    </cfRule>
    <cfRule type="cellIs" dxfId="58" priority="5658" operator="equal">
      <formula>"SI"</formula>
    </cfRule>
  </conditionalFormatting>
  <conditionalFormatting sqref="AM19:AN23 AM25:AN29 AM73:AN77">
    <cfRule type="cellIs" dxfId="57" priority="5653" operator="equal">
      <formula>"ALE"</formula>
    </cfRule>
    <cfRule type="cellIs" dxfId="56" priority="5654" operator="equal">
      <formula>"CON"</formula>
    </cfRule>
  </conditionalFormatting>
  <conditionalFormatting sqref="AD19:AE23">
    <cfRule type="cellIs" dxfId="1445" priority="5629" operator="equal">
      <formula>25</formula>
    </cfRule>
  </conditionalFormatting>
  <conditionalFormatting sqref="AF19:AG23">
    <cfRule type="cellIs" dxfId="1444" priority="5628" operator="equal">
      <formula>15</formula>
    </cfRule>
  </conditionalFormatting>
  <conditionalFormatting sqref="V19:V23 V25:V29 V73:V77">
    <cfRule type="cellIs" dxfId="1439" priority="4495" operator="equal">
      <formula>"Y"</formula>
    </cfRule>
  </conditionalFormatting>
  <conditionalFormatting sqref="AI73:AI77 AI19:AI23 AI25:AI29">
    <cfRule type="cellIs" dxfId="1438" priority="5200" operator="equal">
      <formula>0</formula>
    </cfRule>
    <cfRule type="cellIs" dxfId="1437" priority="5201" operator="between">
      <formula>"0.1"</formula>
      <formula>100</formula>
    </cfRule>
    <cfRule type="cellIs" dxfId="1436" priority="5202" operator="between">
      <formula>0</formula>
      <formula>100</formula>
    </cfRule>
    <cfRule type="cellIs" dxfId="1435" priority="5203" operator="between">
      <formula>0</formula>
      <formula>100</formula>
    </cfRule>
  </conditionalFormatting>
  <conditionalFormatting sqref="BB19 BB25 BB73">
    <cfRule type="cellIs" dxfId="1434" priority="4909" stopIfTrue="1" operator="equal">
      <formula>"SI"</formula>
    </cfRule>
  </conditionalFormatting>
  <conditionalFormatting sqref="AI19:AI23 AI73:AI77 AI25:AI29">
    <cfRule type="cellIs" dxfId="1433" priority="4625" operator="equal">
      <formula>0.58</formula>
    </cfRule>
  </conditionalFormatting>
  <conditionalFormatting sqref="AY19:AY23 AY25:AY29 AY73:AY77">
    <cfRule type="expression" dxfId="1432" priority="4561">
      <formula>"&lt;,2"</formula>
    </cfRule>
  </conditionalFormatting>
  <conditionalFormatting sqref="AW19:AW23 AW25:AW29 AW73:AW77">
    <cfRule type="expression" dxfId="1431" priority="4560">
      <formula>"&lt;,2"</formula>
    </cfRule>
  </conditionalFormatting>
  <conditionalFormatting sqref="BA19 BA25 BA73">
    <cfRule type="expression" dxfId="1430" priority="4562">
      <formula>$BD19=25</formula>
    </cfRule>
    <cfRule type="expression" dxfId="1429" priority="4563">
      <formula>$BD19=24</formula>
    </cfRule>
    <cfRule type="expression" dxfId="1428" priority="4564">
      <formula>$BD19=23</formula>
    </cfRule>
    <cfRule type="expression" dxfId="1427" priority="4565">
      <formula>$BD19=22</formula>
    </cfRule>
    <cfRule type="expression" dxfId="1426" priority="4566">
      <formula>$BD19=21</formula>
    </cfRule>
    <cfRule type="expression" dxfId="1425" priority="4567">
      <formula>$BD19=20</formula>
    </cfRule>
    <cfRule type="expression" dxfId="1424" priority="4568">
      <formula>$BD19=19</formula>
    </cfRule>
    <cfRule type="expression" dxfId="1423" priority="4569">
      <formula>$BD19=18</formula>
    </cfRule>
    <cfRule type="expression" dxfId="1422" priority="4570">
      <formula>$BD19=17</formula>
    </cfRule>
    <cfRule type="expression" dxfId="1421" priority="4571">
      <formula>$BD19=16</formula>
    </cfRule>
    <cfRule type="expression" dxfId="1420" priority="4572">
      <formula>$BD19=15</formula>
    </cfRule>
    <cfRule type="expression" dxfId="1419" priority="4573">
      <formula>$BD19=14</formula>
    </cfRule>
    <cfRule type="expression" dxfId="1418" priority="4574">
      <formula>$BD19=13</formula>
    </cfRule>
    <cfRule type="expression" dxfId="1417" priority="4575">
      <formula>$BD19=12</formula>
    </cfRule>
    <cfRule type="expression" dxfId="1416" priority="4576">
      <formula>$BD19=11</formula>
    </cfRule>
    <cfRule type="expression" dxfId="1415" priority="4577">
      <formula>$BD19=10</formula>
    </cfRule>
    <cfRule type="expression" dxfId="1414" priority="4578">
      <formula>$BD19=9</formula>
    </cfRule>
    <cfRule type="expression" dxfId="1413" priority="4579">
      <formula>$BD19=8</formula>
    </cfRule>
    <cfRule type="expression" dxfId="1412" priority="4580">
      <formula>$BD19=7</formula>
    </cfRule>
    <cfRule type="expression" dxfId="1411" priority="4581">
      <formula>$BD19=6</formula>
    </cfRule>
    <cfRule type="expression" dxfId="1410" priority="4582">
      <formula>$BD19=5</formula>
    </cfRule>
    <cfRule type="expression" dxfId="1409" priority="4583">
      <formula>$BD19=4</formula>
    </cfRule>
    <cfRule type="expression" dxfId="1408" priority="4584">
      <formula>$BD19=3</formula>
    </cfRule>
    <cfRule type="expression" dxfId="1407" priority="4585">
      <formula>$BD19=2</formula>
    </cfRule>
    <cfRule type="expression" dxfId="1406" priority="4586">
      <formula>$BD19=1</formula>
    </cfRule>
  </conditionalFormatting>
  <conditionalFormatting sqref="AX19:AX23 AX25:AX29 AX73:AX77">
    <cfRule type="beginsWith" dxfId="1405" priority="4555" operator="beginsWith" text="MUY ALTA">
      <formula>LEFT(AX19,LEN("MUY ALTA"))="MUY ALTA"</formula>
    </cfRule>
    <cfRule type="beginsWith" dxfId="1404" priority="4556" operator="beginsWith" text="ALTA">
      <formula>LEFT(AX19,LEN("ALTA"))="ALTA"</formula>
    </cfRule>
    <cfRule type="beginsWith" dxfId="1403" priority="4557" operator="beginsWith" text="MEDIA">
      <formula>LEFT(AX19,LEN("MEDIA"))="MEDIA"</formula>
    </cfRule>
    <cfRule type="beginsWith" dxfId="1402" priority="4558" operator="beginsWith" text="BAJA">
      <formula>LEFT(AX19,LEN("BAJA"))="BAJA"</formula>
    </cfRule>
    <cfRule type="beginsWith" dxfId="1401" priority="4559" operator="beginsWith" text="MUY BAJA">
      <formula>LEFT(AX19,LEN("MUY BAJA"))="MUY BAJA"</formula>
    </cfRule>
  </conditionalFormatting>
  <conditionalFormatting sqref="AZ19:AZ23 AZ25:AZ29 AZ73:AZ77">
    <cfRule type="beginsWith" dxfId="1400" priority="4550" operator="beginsWith" text="MUY ALTA">
      <formula>LEFT(AZ19,LEN("MUY ALTA"))="MUY ALTA"</formula>
    </cfRule>
    <cfRule type="beginsWith" dxfId="1399" priority="4551" operator="beginsWith" text="ALTA">
      <formula>LEFT(AZ19,LEN("ALTA"))="ALTA"</formula>
    </cfRule>
    <cfRule type="beginsWith" dxfId="1398" priority="4552" operator="beginsWith" text="MEDIA">
      <formula>LEFT(AZ19,LEN("MEDIA"))="MEDIA"</formula>
    </cfRule>
    <cfRule type="beginsWith" dxfId="1397" priority="4553" operator="beginsWith" text="BAJA">
      <formula>LEFT(AZ19,LEN("BAJA"))="BAJA"</formula>
    </cfRule>
    <cfRule type="beginsWith" dxfId="1396" priority="4554" operator="beginsWith" text="MUY BAJA">
      <formula>LEFT(AZ19,LEN("MUY BAJA"))="MUY BAJA"</formula>
    </cfRule>
  </conditionalFormatting>
  <conditionalFormatting sqref="AO19:AP23 AO25:AP29 AO75:AP77">
    <cfRule type="cellIs" dxfId="1395" priority="4500" operator="equal">
      <formula>"NO"</formula>
    </cfRule>
  </conditionalFormatting>
  <conditionalFormatting sqref="BB19:BB23 BB25:BB29 BB73:BB77">
    <cfRule type="cellIs" dxfId="1394" priority="4497" operator="equal">
      <formula>"Evitar"</formula>
    </cfRule>
    <cfRule type="cellIs" dxfId="1393" priority="4498" operator="equal">
      <formula>"Aceptar"</formula>
    </cfRule>
    <cfRule type="cellIs" dxfId="1392" priority="4499" operator="equal">
      <formula>"Reducir"</formula>
    </cfRule>
  </conditionalFormatting>
  <conditionalFormatting sqref="S19">
    <cfRule type="expression" dxfId="1389" priority="4370">
      <formula>$T19=25</formula>
    </cfRule>
    <cfRule type="expression" dxfId="1388" priority="4371">
      <formula>$T19=24</formula>
    </cfRule>
    <cfRule type="expression" dxfId="1387" priority="4372">
      <formula>$T19=23</formula>
    </cfRule>
    <cfRule type="expression" dxfId="1386" priority="4373">
      <formula>$T19=22</formula>
    </cfRule>
    <cfRule type="expression" dxfId="1385" priority="4374">
      <formula>$T19=21</formula>
    </cfRule>
    <cfRule type="expression" dxfId="1384" priority="4375">
      <formula>$T19=20</formula>
    </cfRule>
    <cfRule type="expression" dxfId="1383" priority="4376">
      <formula>$T19=19</formula>
    </cfRule>
    <cfRule type="expression" dxfId="1382" priority="4377">
      <formula>$T19=18</formula>
    </cfRule>
    <cfRule type="expression" dxfId="1381" priority="4378">
      <formula>$T19=17</formula>
    </cfRule>
    <cfRule type="expression" dxfId="1380" priority="4379">
      <formula>$T19=16</formula>
    </cfRule>
    <cfRule type="expression" dxfId="1379" priority="4380">
      <formula>$T19=15</formula>
    </cfRule>
    <cfRule type="expression" dxfId="1378" priority="4381">
      <formula>$T19=14</formula>
    </cfRule>
    <cfRule type="expression" dxfId="1377" priority="4382">
      <formula>$T19=13</formula>
    </cfRule>
    <cfRule type="expression" dxfId="1376" priority="4383">
      <formula>$T19=12</formula>
    </cfRule>
    <cfRule type="expression" dxfId="1375" priority="4384">
      <formula>$T19=11</formula>
    </cfRule>
    <cfRule type="expression" dxfId="1374" priority="4385">
      <formula>$T19=10</formula>
    </cfRule>
    <cfRule type="expression" dxfId="1373" priority="4386">
      <formula>$T19=9</formula>
    </cfRule>
    <cfRule type="expression" dxfId="1372" priority="4387">
      <formula>$T19=8</formula>
    </cfRule>
    <cfRule type="expression" dxfId="1371" priority="4388">
      <formula>$T19=7</formula>
    </cfRule>
    <cfRule type="expression" dxfId="1370" priority="4389">
      <formula>$T19=6</formula>
    </cfRule>
    <cfRule type="expression" dxfId="1369" priority="4390">
      <formula>$T19=5</formula>
    </cfRule>
    <cfRule type="expression" dxfId="1368" priority="4391">
      <formula>$T19=4</formula>
    </cfRule>
    <cfRule type="expression" dxfId="1367" priority="4392">
      <formula>$T19=3</formula>
    </cfRule>
    <cfRule type="expression" dxfId="1366" priority="4393">
      <formula>$T19=2</formula>
    </cfRule>
    <cfRule type="expression" dxfId="1365" priority="4394">
      <formula>$T19=1</formula>
    </cfRule>
  </conditionalFormatting>
  <conditionalFormatting sqref="Q19:Q23">
    <cfRule type="expression" dxfId="1364" priority="4369">
      <formula>"&lt;,2"</formula>
    </cfRule>
  </conditionalFormatting>
  <conditionalFormatting sqref="R19:R23">
    <cfRule type="cellIs" dxfId="1363" priority="4353" operator="equal">
      <formula>20</formula>
    </cfRule>
    <cfRule type="cellIs" dxfId="1362" priority="4354" operator="equal">
      <formula>10</formula>
    </cfRule>
    <cfRule type="cellIs" dxfId="1361" priority="4355" operator="equal">
      <formula>5</formula>
    </cfRule>
    <cfRule type="cellIs" dxfId="1360" priority="4356" operator="equal">
      <formula>1</formula>
    </cfRule>
    <cfRule type="cellIs" dxfId="1359" priority="4357" operator="equal">
      <formula>0.8</formula>
    </cfRule>
    <cfRule type="cellIs" dxfId="1358" priority="4358" operator="equal">
      <formula>0.6</formula>
    </cfRule>
    <cfRule type="cellIs" dxfId="1357" priority="4359" operator="equal">
      <formula>0.4</formula>
    </cfRule>
    <cfRule type="cellIs" dxfId="1356" priority="4360" operator="equal">
      <formula>20%</formula>
    </cfRule>
  </conditionalFormatting>
  <conditionalFormatting sqref="P19:P23">
    <cfRule type="cellIs" dxfId="1355" priority="3920" operator="equal">
      <formula>0.2</formula>
    </cfRule>
  </conditionalFormatting>
  <conditionalFormatting sqref="O19:O23">
    <cfRule type="beginsWith" priority="3907" operator="beginsWith" text="La actividad que conlleva el riesgo se ejecuta como máximos 2 veces por año">
      <formula>LEFT(O19,LEN("La actividad que conlleva el riesgo se ejecuta como máximos 2 veces por año"))="La actividad que conlleva el riesgo se ejecuta como máximos 2 veces por año"</formula>
    </cfRule>
    <cfRule type="cellIs" dxfId="1354" priority="3908" operator="equal">
      <formula>"La actividad que conlleva el riesgo se ejecuta como máximos 2 veces por año"</formula>
    </cfRule>
    <cfRule type="cellIs" dxfId="1353" priority="3909" operator="equal">
      <formula>"La actividad que conlleva el riesgo se ejecuta como máximos 2 veces por año "</formula>
    </cfRule>
    <cfRule type="containsText" dxfId="1352" priority="3911" operator="containsText" text="La actividad que conlleva el riesgo se ejecuta como máximos 2 veces por año">
      <formula>NOT(ISERROR(SEARCH("La actividad que conlleva el riesgo se ejecuta como máximos 2 veces por año",O19)))</formula>
    </cfRule>
    <cfRule type="cellIs" dxfId="1351" priority="3912" operator="equal">
      <formula>"La actividad que conlleva el riesgo se ejecuta como máximos 2 veces por año"</formula>
    </cfRule>
    <cfRule type="cellIs" dxfId="1350" priority="3913" operator="equal">
      <formula>"La actividad que conlleva el riesgo se ejecuta como máximos 2 veces por año"</formula>
    </cfRule>
  </conditionalFormatting>
  <conditionalFormatting sqref="AD19:AE23">
    <cfRule type="expression" dxfId="1349" priority="3463">
      <formula>AF19=15</formula>
    </cfRule>
  </conditionalFormatting>
  <conditionalFormatting sqref="AF19:AG23">
    <cfRule type="expression" dxfId="1348" priority="3462">
      <formula>AD19=25</formula>
    </cfRule>
  </conditionalFormatting>
  <conditionalFormatting sqref="AB19:AC19">
    <cfRule type="expression" dxfId="1347" priority="3394">
      <formula>AB19=10</formula>
    </cfRule>
    <cfRule type="expression" dxfId="1346" priority="3395">
      <formula>Z19=15</formula>
    </cfRule>
    <cfRule type="expression" dxfId="1345" priority="3396">
      <formula>X19=25</formula>
    </cfRule>
    <cfRule type="cellIs" dxfId="1344" priority="3410" operator="equal">
      <formula>25</formula>
    </cfRule>
  </conditionalFormatting>
  <conditionalFormatting sqref="AB19:AC19">
    <cfRule type="expression" dxfId="1343" priority="3407">
      <formula>AD19=15</formula>
    </cfRule>
    <cfRule type="expression" dxfId="1342" priority="3408">
      <formula>AF19=10</formula>
    </cfRule>
    <cfRule type="expression" dxfId="1341" priority="3409">
      <formula>AD19=15</formula>
    </cfRule>
  </conditionalFormatting>
  <conditionalFormatting sqref="X19:Y19">
    <cfRule type="expression" dxfId="1340" priority="3400">
      <formula>AB19=10</formula>
    </cfRule>
    <cfRule type="expression" dxfId="1339" priority="3401">
      <formula>X19=25</formula>
    </cfRule>
    <cfRule type="expression" dxfId="1338" priority="3402">
      <formula>Z19=15</formula>
    </cfRule>
  </conditionalFormatting>
  <conditionalFormatting sqref="Z19:AA19">
    <cfRule type="expression" dxfId="1337" priority="3397">
      <formula>Z19=15</formula>
    </cfRule>
    <cfRule type="expression" dxfId="1336" priority="3398">
      <formula>AB19=10</formula>
    </cfRule>
    <cfRule type="expression" dxfId="1335" priority="3399">
      <formula>X19=25</formula>
    </cfRule>
  </conditionalFormatting>
  <conditionalFormatting sqref="AB20:AC23">
    <cfRule type="expression" dxfId="1334" priority="3381">
      <formula>AB20=10</formula>
    </cfRule>
    <cfRule type="expression" dxfId="1333" priority="3382">
      <formula>Z20=15</formula>
    </cfRule>
    <cfRule type="expression" dxfId="1332" priority="3383">
      <formula>X20=25</formula>
    </cfRule>
    <cfRule type="cellIs" dxfId="1331" priority="3393" operator="equal">
      <formula>25</formula>
    </cfRule>
  </conditionalFormatting>
  <conditionalFormatting sqref="AB20:AC23">
    <cfRule type="expression" dxfId="1330" priority="3390">
      <formula>AD20=15</formula>
    </cfRule>
    <cfRule type="expression" dxfId="1329" priority="3391">
      <formula>AF20=10</formula>
    </cfRule>
    <cfRule type="expression" dxfId="1328" priority="3392">
      <formula>AD20=15</formula>
    </cfRule>
  </conditionalFormatting>
  <conditionalFormatting sqref="X20:Y23">
    <cfRule type="expression" dxfId="1327" priority="3387">
      <formula>AB20=10</formula>
    </cfRule>
    <cfRule type="expression" dxfId="1326" priority="3388">
      <formula>X20=25</formula>
    </cfRule>
    <cfRule type="expression" dxfId="1325" priority="3389">
      <formula>Z20=15</formula>
    </cfRule>
  </conditionalFormatting>
  <conditionalFormatting sqref="Z20:AA23">
    <cfRule type="expression" dxfId="1324" priority="3384">
      <formula>Z20=15</formula>
    </cfRule>
    <cfRule type="expression" dxfId="1323" priority="3385">
      <formula>AB20=10</formula>
    </cfRule>
    <cfRule type="expression" dxfId="1322" priority="3386">
      <formula>X20=25</formula>
    </cfRule>
  </conditionalFormatting>
  <conditionalFormatting sqref="V19:V23">
    <cfRule type="expression" dxfId="1321" priority="3366">
      <formula>W19="X"</formula>
    </cfRule>
  </conditionalFormatting>
  <conditionalFormatting sqref="V25:V29">
    <cfRule type="expression" dxfId="1320" priority="3361">
      <formula>W25="X"</formula>
    </cfRule>
  </conditionalFormatting>
  <conditionalFormatting sqref="V25:V29">
    <cfRule type="expression" dxfId="1319" priority="3341">
      <formula>W25="X"</formula>
    </cfRule>
  </conditionalFormatting>
  <conditionalFormatting sqref="V73:V77">
    <cfRule type="expression" dxfId="1318" priority="3256">
      <formula>W73="X"</formula>
    </cfRule>
  </conditionalFormatting>
  <conditionalFormatting sqref="V73:V77">
    <cfRule type="expression" dxfId="1317" priority="3251">
      <formula>W73="X"</formula>
    </cfRule>
  </conditionalFormatting>
  <conditionalFormatting sqref="Q73:Q77">
    <cfRule type="expression" dxfId="1316" priority="2757">
      <formula>"&lt;,2"</formula>
    </cfRule>
  </conditionalFormatting>
  <conditionalFormatting sqref="R73:R77">
    <cfRule type="cellIs" dxfId="1315" priority="2749" operator="equal">
      <formula>20</formula>
    </cfRule>
    <cfRule type="cellIs" dxfId="1314" priority="2750" operator="equal">
      <formula>10</formula>
    </cfRule>
    <cfRule type="cellIs" dxfId="1313" priority="2751" operator="equal">
      <formula>5</formula>
    </cfRule>
    <cfRule type="cellIs" dxfId="1312" priority="2752" operator="equal">
      <formula>1</formula>
    </cfRule>
    <cfRule type="cellIs" dxfId="1311" priority="2753" operator="equal">
      <formula>0.8</formula>
    </cfRule>
    <cfRule type="cellIs" dxfId="1310" priority="2754" operator="equal">
      <formula>0.6</formula>
    </cfRule>
    <cfRule type="cellIs" dxfId="1309" priority="2755" operator="equal">
      <formula>0.4</formula>
    </cfRule>
    <cfRule type="cellIs" dxfId="1308" priority="2756" operator="equal">
      <formula>20%</formula>
    </cfRule>
  </conditionalFormatting>
  <conditionalFormatting sqref="P73:P77">
    <cfRule type="cellIs" dxfId="1307" priority="2748" operator="equal">
      <formula>0.2</formula>
    </cfRule>
  </conditionalFormatting>
  <conditionalFormatting sqref="O73:O77">
    <cfRule type="beginsWith" priority="2735" operator="beginsWith" text="La actividad que conlleva el riesgo se ejecuta como máximos 2 veces por año">
      <formula>LEFT(O73,LEN("La actividad que conlleva el riesgo se ejecuta como máximos 2 veces por año"))="La actividad que conlleva el riesgo se ejecuta como máximos 2 veces por año"</formula>
    </cfRule>
    <cfRule type="cellIs" dxfId="1306" priority="2736" operator="equal">
      <formula>"La actividad que conlleva el riesgo se ejecuta como máximos 2 veces por año"</formula>
    </cfRule>
    <cfRule type="cellIs" dxfId="1305" priority="2737" operator="equal">
      <formula>"La actividad que conlleva el riesgo se ejecuta como máximos 2 veces por año "</formula>
    </cfRule>
    <cfRule type="containsText" dxfId="1304" priority="2739" operator="containsText" text="La actividad que conlleva el riesgo se ejecuta como máximos 2 veces por año">
      <formula>NOT(ISERROR(SEARCH("La actividad que conlleva el riesgo se ejecuta como máximos 2 veces por año",O73)))</formula>
    </cfRule>
    <cfRule type="cellIs" dxfId="1303" priority="2740" operator="equal">
      <formula>"La actividad que conlleva el riesgo se ejecuta como máximos 2 veces por año"</formula>
    </cfRule>
    <cfRule type="cellIs" dxfId="1302" priority="2741" operator="equal">
      <formula>"La actividad que conlleva el riesgo se ejecuta como máximos 2 veces por año"</formula>
    </cfRule>
  </conditionalFormatting>
  <conditionalFormatting sqref="AJ19">
    <cfRule type="cellIs" dxfId="1301" priority="2700" operator="equal">
      <formula>0.6</formula>
    </cfRule>
    <cfRule type="cellIs" dxfId="1300" priority="2701" operator="equal">
      <formula>1</formula>
    </cfRule>
    <cfRule type="cellIs" dxfId="1299" priority="2702" operator="equal">
      <formula>0.8</formula>
    </cfRule>
  </conditionalFormatting>
  <conditionalFormatting sqref="AJ25:AJ29">
    <cfRule type="cellIs" dxfId="1298" priority="2697" operator="equal">
      <formula>0.6</formula>
    </cfRule>
    <cfRule type="cellIs" dxfId="1297" priority="2698" operator="equal">
      <formula>1</formula>
    </cfRule>
    <cfRule type="cellIs" dxfId="1296" priority="2699" operator="equal">
      <formula>0.8</formula>
    </cfRule>
  </conditionalFormatting>
  <conditionalFormatting sqref="AJ73:AJ77">
    <cfRule type="cellIs" dxfId="1295" priority="2670" operator="equal">
      <formula>0.6</formula>
    </cfRule>
    <cfRule type="cellIs" dxfId="1294" priority="2671" operator="equal">
      <formula>1</formula>
    </cfRule>
    <cfRule type="cellIs" dxfId="1293" priority="2672" operator="equal">
      <formula>0.8</formula>
    </cfRule>
  </conditionalFormatting>
  <conditionalFormatting sqref="BB19:BB23">
    <cfRule type="cellIs" dxfId="1292" priority="2669" operator="equal">
      <formula>"compartir"</formula>
    </cfRule>
  </conditionalFormatting>
  <conditionalFormatting sqref="BB25:BB29">
    <cfRule type="cellIs" dxfId="1291" priority="2668" operator="equal">
      <formula>"combatir"</formula>
    </cfRule>
  </conditionalFormatting>
  <conditionalFormatting sqref="BB73:BB77">
    <cfRule type="cellIs" dxfId="1290" priority="2660" operator="equal">
      <formula>"combatir"</formula>
    </cfRule>
  </conditionalFormatting>
  <conditionalFormatting sqref="S73">
    <cfRule type="expression" dxfId="1289" priority="2435">
      <formula>$T73=25</formula>
    </cfRule>
    <cfRule type="expression" dxfId="1288" priority="2436">
      <formula>$T73=24</formula>
    </cfRule>
    <cfRule type="expression" dxfId="1287" priority="2437">
      <formula>$T73=23</formula>
    </cfRule>
    <cfRule type="expression" dxfId="1286" priority="2438">
      <formula>$T73=22</formula>
    </cfRule>
    <cfRule type="expression" dxfId="1285" priority="2439">
      <formula>$T73=21</formula>
    </cfRule>
    <cfRule type="expression" dxfId="1284" priority="2440">
      <formula>$T73=20</formula>
    </cfRule>
    <cfRule type="expression" dxfId="1283" priority="2441">
      <formula>$T73=19</formula>
    </cfRule>
    <cfRule type="expression" dxfId="1282" priority="2442">
      <formula>$T73=18</formula>
    </cfRule>
    <cfRule type="expression" dxfId="1281" priority="2443">
      <formula>$T73=17</formula>
    </cfRule>
    <cfRule type="expression" dxfId="1280" priority="2444">
      <formula>$T73=16</formula>
    </cfRule>
    <cfRule type="expression" dxfId="1279" priority="2445">
      <formula>$T73=15</formula>
    </cfRule>
    <cfRule type="expression" dxfId="1278" priority="2446">
      <formula>$T73=14</formula>
    </cfRule>
    <cfRule type="expression" dxfId="1277" priority="2447">
      <formula>$T73=13</formula>
    </cfRule>
    <cfRule type="expression" dxfId="1276" priority="2448">
      <formula>$T73=12</formula>
    </cfRule>
    <cfRule type="expression" dxfId="1275" priority="2449">
      <formula>$T73=11</formula>
    </cfRule>
    <cfRule type="expression" dxfId="1274" priority="2450">
      <formula>$T73=10</formula>
    </cfRule>
    <cfRule type="expression" dxfId="1273" priority="2451">
      <formula>$T73=9</formula>
    </cfRule>
    <cfRule type="expression" dxfId="1272" priority="2452">
      <formula>$T73=8</formula>
    </cfRule>
    <cfRule type="expression" dxfId="1271" priority="2453">
      <formula>$T73=7</formula>
    </cfRule>
    <cfRule type="expression" dxfId="1270" priority="2454">
      <formula>$T73=6</formula>
    </cfRule>
    <cfRule type="expression" dxfId="1269" priority="2455">
      <formula>$T73=5</formula>
    </cfRule>
    <cfRule type="expression" dxfId="1268" priority="2456">
      <formula>$T73=4</formula>
    </cfRule>
    <cfRule type="expression" dxfId="1267" priority="2457">
      <formula>$T73=3</formula>
    </cfRule>
    <cfRule type="expression" dxfId="1266" priority="2458">
      <formula>$T73=2</formula>
    </cfRule>
    <cfRule type="expression" dxfId="1265" priority="2459">
      <formula>$T73=1</formula>
    </cfRule>
  </conditionalFormatting>
  <conditionalFormatting sqref="W73">
    <cfRule type="cellIs" dxfId="1264" priority="2402" operator="equal">
      <formula>"X"</formula>
    </cfRule>
  </conditionalFormatting>
  <conditionalFormatting sqref="W73">
    <cfRule type="cellIs" dxfId="1263" priority="2401" operator="equal">
      <formula>"X"</formula>
    </cfRule>
  </conditionalFormatting>
  <conditionalFormatting sqref="W73">
    <cfRule type="expression" dxfId="1262" priority="2399">
      <formula>V73=Y</formula>
    </cfRule>
    <cfRule type="expression" dxfId="1261" priority="2400">
      <formula>V73="y"</formula>
    </cfRule>
  </conditionalFormatting>
  <conditionalFormatting sqref="W25">
    <cfRule type="cellIs" dxfId="1260" priority="2370" operator="equal">
      <formula>"X"</formula>
    </cfRule>
  </conditionalFormatting>
  <conditionalFormatting sqref="W25">
    <cfRule type="cellIs" dxfId="1259" priority="2369" operator="equal">
      <formula>"X"</formula>
    </cfRule>
  </conditionalFormatting>
  <conditionalFormatting sqref="W25">
    <cfRule type="expression" dxfId="1258" priority="2367">
      <formula>V25=Y</formula>
    </cfRule>
    <cfRule type="expression" dxfId="1257" priority="2368">
      <formula>V25="y"</formula>
    </cfRule>
  </conditionalFormatting>
  <conditionalFormatting sqref="W19">
    <cfRule type="cellIs" dxfId="1256" priority="2366" operator="equal">
      <formula>"X"</formula>
    </cfRule>
  </conditionalFormatting>
  <conditionalFormatting sqref="W19">
    <cfRule type="cellIs" dxfId="1255" priority="2365" operator="equal">
      <formula>"X"</formula>
    </cfRule>
  </conditionalFormatting>
  <conditionalFormatting sqref="W19">
    <cfRule type="expression" dxfId="1254" priority="2363">
      <formula>V19=Y</formula>
    </cfRule>
    <cfRule type="expression" dxfId="1253" priority="2364">
      <formula>V19="y"</formula>
    </cfRule>
  </conditionalFormatting>
  <conditionalFormatting sqref="BB25:BB29">
    <cfRule type="cellIs" dxfId="1252" priority="2362" operator="equal">
      <formula>"compartir"</formula>
    </cfRule>
  </conditionalFormatting>
  <conditionalFormatting sqref="BB73:BB77">
    <cfRule type="cellIs" dxfId="1251" priority="2347" operator="equal">
      <formula>"combatir"</formula>
    </cfRule>
  </conditionalFormatting>
  <conditionalFormatting sqref="BB73:BB77">
    <cfRule type="cellIs" dxfId="1250" priority="2346" operator="equal">
      <formula>"compartir"</formula>
    </cfRule>
  </conditionalFormatting>
  <conditionalFormatting sqref="V31:V35">
    <cfRule type="cellIs" dxfId="1249" priority="2068" operator="equal">
      <formula>"X"</formula>
    </cfRule>
  </conditionalFormatting>
  <conditionalFormatting sqref="AK31:AL35">
    <cfRule type="cellIs" dxfId="1248" priority="2066" operator="equal">
      <formula>"NO"</formula>
    </cfRule>
    <cfRule type="cellIs" dxfId="1247" priority="2067" operator="equal">
      <formula>"SI"</formula>
    </cfRule>
  </conditionalFormatting>
  <conditionalFormatting sqref="AM31:AN35">
    <cfRule type="cellIs" dxfId="1246" priority="2064" operator="equal">
      <formula>"ALE"</formula>
    </cfRule>
    <cfRule type="cellIs" dxfId="1245" priority="2065" operator="equal">
      <formula>"CON"</formula>
    </cfRule>
  </conditionalFormatting>
  <conditionalFormatting sqref="V31:V35">
    <cfRule type="cellIs" dxfId="1244" priority="2009" operator="equal">
      <formula>"Y"</formula>
    </cfRule>
  </conditionalFormatting>
  <conditionalFormatting sqref="AI31:AI35">
    <cfRule type="cellIs" dxfId="1243" priority="2054" operator="equal">
      <formula>0</formula>
    </cfRule>
    <cfRule type="cellIs" dxfId="1242" priority="2055" operator="between">
      <formula>"0.1"</formula>
      <formula>100</formula>
    </cfRule>
    <cfRule type="cellIs" dxfId="1241" priority="2056" operator="between">
      <formula>0</formula>
      <formula>100</formula>
    </cfRule>
    <cfRule type="cellIs" dxfId="1240" priority="2057" operator="between">
      <formula>0</formula>
      <formula>100</formula>
    </cfRule>
  </conditionalFormatting>
  <conditionalFormatting sqref="BB31">
    <cfRule type="cellIs" dxfId="1239" priority="2053" stopIfTrue="1" operator="equal">
      <formula>"SI"</formula>
    </cfRule>
  </conditionalFormatting>
  <conditionalFormatting sqref="AI31:AI35">
    <cfRule type="cellIs" dxfId="1238" priority="2052" operator="equal">
      <formula>0.58</formula>
    </cfRule>
  </conditionalFormatting>
  <conditionalFormatting sqref="AY31:AY35">
    <cfRule type="expression" dxfId="1237" priority="2026">
      <formula>"&lt;,2"</formula>
    </cfRule>
  </conditionalFormatting>
  <conditionalFormatting sqref="AW31:AW35">
    <cfRule type="expression" dxfId="1236" priority="2025">
      <formula>"&lt;,2"</formula>
    </cfRule>
  </conditionalFormatting>
  <conditionalFormatting sqref="BA31">
    <cfRule type="expression" dxfId="1235" priority="2027">
      <formula>$BD31=25</formula>
    </cfRule>
    <cfRule type="expression" dxfId="1234" priority="2028">
      <formula>$BD31=24</formula>
    </cfRule>
    <cfRule type="expression" dxfId="1233" priority="2029">
      <formula>$BD31=23</formula>
    </cfRule>
    <cfRule type="expression" dxfId="1232" priority="2030">
      <formula>$BD31=22</formula>
    </cfRule>
    <cfRule type="expression" dxfId="1231" priority="2031">
      <formula>$BD31=21</formula>
    </cfRule>
    <cfRule type="expression" dxfId="1230" priority="2032">
      <formula>$BD31=20</formula>
    </cfRule>
    <cfRule type="expression" dxfId="1229" priority="2033">
      <formula>$BD31=19</formula>
    </cfRule>
    <cfRule type="expression" dxfId="1228" priority="2034">
      <formula>$BD31=18</formula>
    </cfRule>
    <cfRule type="expression" dxfId="1227" priority="2035">
      <formula>$BD31=17</formula>
    </cfRule>
    <cfRule type="expression" dxfId="1226" priority="2036">
      <formula>$BD31=16</formula>
    </cfRule>
    <cfRule type="expression" dxfId="1225" priority="2037">
      <formula>$BD31=15</formula>
    </cfRule>
    <cfRule type="expression" dxfId="1224" priority="2038">
      <formula>$BD31=14</formula>
    </cfRule>
    <cfRule type="expression" dxfId="1223" priority="2039">
      <formula>$BD31=13</formula>
    </cfRule>
    <cfRule type="expression" dxfId="1222" priority="2040">
      <formula>$BD31=12</formula>
    </cfRule>
    <cfRule type="expression" dxfId="1221" priority="2041">
      <formula>$BD31=11</formula>
    </cfRule>
    <cfRule type="expression" dxfId="1220" priority="2042">
      <formula>$BD31=10</formula>
    </cfRule>
    <cfRule type="expression" dxfId="1219" priority="2043">
      <formula>$BD31=9</formula>
    </cfRule>
    <cfRule type="expression" dxfId="1218" priority="2044">
      <formula>$BD31=8</formula>
    </cfRule>
    <cfRule type="expression" dxfId="1217" priority="2045">
      <formula>$BD31=7</formula>
    </cfRule>
    <cfRule type="expression" dxfId="1216" priority="2046">
      <formula>$BD31=6</formula>
    </cfRule>
    <cfRule type="expression" dxfId="1215" priority="2047">
      <formula>$BD31=5</formula>
    </cfRule>
    <cfRule type="expression" dxfId="1214" priority="2048">
      <formula>$BD31=4</formula>
    </cfRule>
    <cfRule type="expression" dxfId="1213" priority="2049">
      <formula>$BD31=3</formula>
    </cfRule>
    <cfRule type="expression" dxfId="1212" priority="2050">
      <formula>$BD31=2</formula>
    </cfRule>
    <cfRule type="expression" dxfId="1211" priority="2051">
      <formula>$BD31=1</formula>
    </cfRule>
  </conditionalFormatting>
  <conditionalFormatting sqref="AX31:AX35">
    <cfRule type="beginsWith" dxfId="1210" priority="2020" operator="beginsWith" text="MUY ALTA">
      <formula>LEFT(AX31,LEN("MUY ALTA"))="MUY ALTA"</formula>
    </cfRule>
    <cfRule type="beginsWith" dxfId="1209" priority="2021" operator="beginsWith" text="ALTA">
      <formula>LEFT(AX31,LEN("ALTA"))="ALTA"</formula>
    </cfRule>
    <cfRule type="beginsWith" dxfId="1208" priority="2022" operator="beginsWith" text="MEDIA">
      <formula>LEFT(AX31,LEN("MEDIA"))="MEDIA"</formula>
    </cfRule>
    <cfRule type="beginsWith" dxfId="1207" priority="2023" operator="beginsWith" text="BAJA">
      <formula>LEFT(AX31,LEN("BAJA"))="BAJA"</formula>
    </cfRule>
    <cfRule type="beginsWith" dxfId="1206" priority="2024" operator="beginsWith" text="MUY BAJA">
      <formula>LEFT(AX31,LEN("MUY BAJA"))="MUY BAJA"</formula>
    </cfRule>
  </conditionalFormatting>
  <conditionalFormatting sqref="AZ31:AZ35">
    <cfRule type="beginsWith" dxfId="1205" priority="2015" operator="beginsWith" text="MUY ALTA">
      <formula>LEFT(AZ31,LEN("MUY ALTA"))="MUY ALTA"</formula>
    </cfRule>
    <cfRule type="beginsWith" dxfId="1204" priority="2016" operator="beginsWith" text="ALTA">
      <formula>LEFT(AZ31,LEN("ALTA"))="ALTA"</formula>
    </cfRule>
    <cfRule type="beginsWith" dxfId="1203" priority="2017" operator="beginsWith" text="MEDIA">
      <formula>LEFT(AZ31,LEN("MEDIA"))="MEDIA"</formula>
    </cfRule>
    <cfRule type="beginsWith" dxfId="1202" priority="2018" operator="beginsWith" text="BAJA">
      <formula>LEFT(AZ31,LEN("BAJA"))="BAJA"</formula>
    </cfRule>
    <cfRule type="beginsWith" dxfId="1201" priority="2019" operator="beginsWith" text="MUY BAJA">
      <formula>LEFT(AZ31,LEN("MUY BAJA"))="MUY BAJA"</formula>
    </cfRule>
  </conditionalFormatting>
  <conditionalFormatting sqref="AO33:AP35">
    <cfRule type="cellIs" dxfId="1200" priority="2013" operator="equal">
      <formula>"NO"</formula>
    </cfRule>
  </conditionalFormatting>
  <conditionalFormatting sqref="BB31:BB35">
    <cfRule type="cellIs" dxfId="1199" priority="2010" operator="equal">
      <formula>"Evitar"</formula>
    </cfRule>
    <cfRule type="cellIs" dxfId="1198" priority="2011" operator="equal">
      <formula>"Aceptar"</formula>
    </cfRule>
    <cfRule type="cellIs" dxfId="1197" priority="2012" operator="equal">
      <formula>"Reducir"</formula>
    </cfRule>
  </conditionalFormatting>
  <conditionalFormatting sqref="V31:V35">
    <cfRule type="expression" dxfId="1196" priority="1930">
      <formula>W31="X"</formula>
    </cfRule>
  </conditionalFormatting>
  <conditionalFormatting sqref="AJ31">
    <cfRule type="cellIs" dxfId="1195" priority="1927" operator="equal">
      <formula>0.6</formula>
    </cfRule>
    <cfRule type="cellIs" dxfId="1194" priority="1928" operator="equal">
      <formula>1</formula>
    </cfRule>
    <cfRule type="cellIs" dxfId="1193" priority="1929" operator="equal">
      <formula>0.8</formula>
    </cfRule>
  </conditionalFormatting>
  <conditionalFormatting sqref="BB31:BB35">
    <cfRule type="cellIs" dxfId="1192" priority="1926" operator="equal">
      <formula>"compartir"</formula>
    </cfRule>
  </conditionalFormatting>
  <conditionalFormatting sqref="W31">
    <cfRule type="cellIs" dxfId="1191" priority="1925" operator="equal">
      <formula>"X"</formula>
    </cfRule>
  </conditionalFormatting>
  <conditionalFormatting sqref="W31">
    <cfRule type="cellIs" dxfId="1190" priority="1924" operator="equal">
      <formula>"X"</formula>
    </cfRule>
  </conditionalFormatting>
  <conditionalFormatting sqref="W31">
    <cfRule type="expression" dxfId="1189" priority="1922">
      <formula>V31=Y</formula>
    </cfRule>
    <cfRule type="expression" dxfId="1188" priority="1923">
      <formula>V31="y"</formula>
    </cfRule>
  </conditionalFormatting>
  <conditionalFormatting sqref="V37:V41">
    <cfRule type="cellIs" dxfId="1187" priority="1921" operator="equal">
      <formula>"X"</formula>
    </cfRule>
  </conditionalFormatting>
  <conditionalFormatting sqref="AK37:AL41">
    <cfRule type="cellIs" dxfId="1186" priority="1919" operator="equal">
      <formula>"NO"</formula>
    </cfRule>
    <cfRule type="cellIs" dxfId="1185" priority="1920" operator="equal">
      <formula>"SI"</formula>
    </cfRule>
  </conditionalFormatting>
  <conditionalFormatting sqref="AM37:AN41">
    <cfRule type="cellIs" dxfId="1184" priority="1917" operator="equal">
      <formula>"ALE"</formula>
    </cfRule>
    <cfRule type="cellIs" dxfId="1183" priority="1918" operator="equal">
      <formula>"CON"</formula>
    </cfRule>
  </conditionalFormatting>
  <conditionalFormatting sqref="V37:V41">
    <cfRule type="cellIs" dxfId="1182" priority="1864" operator="equal">
      <formula>"Y"</formula>
    </cfRule>
  </conditionalFormatting>
  <conditionalFormatting sqref="AI37:AI41">
    <cfRule type="cellIs" dxfId="1181" priority="1909" operator="equal">
      <formula>0</formula>
    </cfRule>
    <cfRule type="cellIs" dxfId="1180" priority="1910" operator="between">
      <formula>"0.1"</formula>
      <formula>100</formula>
    </cfRule>
    <cfRule type="cellIs" dxfId="1179" priority="1911" operator="between">
      <formula>0</formula>
      <formula>100</formula>
    </cfRule>
    <cfRule type="cellIs" dxfId="1178" priority="1912" operator="between">
      <formula>0</formula>
      <formula>100</formula>
    </cfRule>
  </conditionalFormatting>
  <conditionalFormatting sqref="BB37">
    <cfRule type="cellIs" dxfId="1177" priority="1908" stopIfTrue="1" operator="equal">
      <formula>"SI"</formula>
    </cfRule>
  </conditionalFormatting>
  <conditionalFormatting sqref="AI37:AI41">
    <cfRule type="cellIs" dxfId="1176" priority="1907" operator="equal">
      <formula>0.58</formula>
    </cfRule>
  </conditionalFormatting>
  <conditionalFormatting sqref="AY37:AY41">
    <cfRule type="expression" dxfId="1175" priority="1881">
      <formula>"&lt;,2"</formula>
    </cfRule>
  </conditionalFormatting>
  <conditionalFormatting sqref="AW37:AW41">
    <cfRule type="expression" dxfId="1174" priority="1880">
      <formula>"&lt;,2"</formula>
    </cfRule>
  </conditionalFormatting>
  <conditionalFormatting sqref="BA37">
    <cfRule type="expression" dxfId="1173" priority="1882">
      <formula>$BD37=25</formula>
    </cfRule>
    <cfRule type="expression" dxfId="1172" priority="1883">
      <formula>$BD37=24</formula>
    </cfRule>
    <cfRule type="expression" dxfId="1171" priority="1884">
      <formula>$BD37=23</formula>
    </cfRule>
    <cfRule type="expression" dxfId="1170" priority="1885">
      <formula>$BD37=22</formula>
    </cfRule>
    <cfRule type="expression" dxfId="1169" priority="1886">
      <formula>$BD37=21</formula>
    </cfRule>
    <cfRule type="expression" dxfId="1168" priority="1887">
      <formula>$BD37=20</formula>
    </cfRule>
    <cfRule type="expression" dxfId="1167" priority="1888">
      <formula>$BD37=19</formula>
    </cfRule>
    <cfRule type="expression" dxfId="1166" priority="1889">
      <formula>$BD37=18</formula>
    </cfRule>
    <cfRule type="expression" dxfId="1165" priority="1890">
      <formula>$BD37=17</formula>
    </cfRule>
    <cfRule type="expression" dxfId="1164" priority="1891">
      <formula>$BD37=16</formula>
    </cfRule>
    <cfRule type="expression" dxfId="1163" priority="1892">
      <formula>$BD37=15</formula>
    </cfRule>
    <cfRule type="expression" dxfId="1162" priority="1893">
      <formula>$BD37=14</formula>
    </cfRule>
    <cfRule type="expression" dxfId="1161" priority="1894">
      <formula>$BD37=13</formula>
    </cfRule>
    <cfRule type="expression" dxfId="1160" priority="1895">
      <formula>$BD37=12</formula>
    </cfRule>
    <cfRule type="expression" dxfId="1159" priority="1896">
      <formula>$BD37=11</formula>
    </cfRule>
    <cfRule type="expression" dxfId="1158" priority="1897">
      <formula>$BD37=10</formula>
    </cfRule>
    <cfRule type="expression" dxfId="1157" priority="1898">
      <formula>$BD37=9</formula>
    </cfRule>
    <cfRule type="expression" dxfId="1156" priority="1899">
      <formula>$BD37=8</formula>
    </cfRule>
    <cfRule type="expression" dxfId="1155" priority="1900">
      <formula>$BD37=7</formula>
    </cfRule>
    <cfRule type="expression" dxfId="1154" priority="1901">
      <formula>$BD37=6</formula>
    </cfRule>
    <cfRule type="expression" dxfId="1153" priority="1902">
      <formula>$BD37=5</formula>
    </cfRule>
    <cfRule type="expression" dxfId="1152" priority="1903">
      <formula>$BD37=4</formula>
    </cfRule>
    <cfRule type="expression" dxfId="1151" priority="1904">
      <formula>$BD37=3</formula>
    </cfRule>
    <cfRule type="expression" dxfId="1150" priority="1905">
      <formula>$BD37=2</formula>
    </cfRule>
    <cfRule type="expression" dxfId="1149" priority="1906">
      <formula>$BD37=1</formula>
    </cfRule>
  </conditionalFormatting>
  <conditionalFormatting sqref="AX37:AX41">
    <cfRule type="beginsWith" dxfId="1148" priority="1875" operator="beginsWith" text="MUY ALTA">
      <formula>LEFT(AX37,LEN("MUY ALTA"))="MUY ALTA"</formula>
    </cfRule>
    <cfRule type="beginsWith" dxfId="1147" priority="1876" operator="beginsWith" text="ALTA">
      <formula>LEFT(AX37,LEN("ALTA"))="ALTA"</formula>
    </cfRule>
    <cfRule type="beginsWith" dxfId="1146" priority="1877" operator="beginsWith" text="MEDIA">
      <formula>LEFT(AX37,LEN("MEDIA"))="MEDIA"</formula>
    </cfRule>
    <cfRule type="beginsWith" dxfId="1145" priority="1878" operator="beginsWith" text="BAJA">
      <formula>LEFT(AX37,LEN("BAJA"))="BAJA"</formula>
    </cfRule>
    <cfRule type="beginsWith" dxfId="1144" priority="1879" operator="beginsWith" text="MUY BAJA">
      <formula>LEFT(AX37,LEN("MUY BAJA"))="MUY BAJA"</formula>
    </cfRule>
  </conditionalFormatting>
  <conditionalFormatting sqref="AZ37:AZ41">
    <cfRule type="beginsWith" dxfId="1143" priority="1870" operator="beginsWith" text="MUY ALTA">
      <formula>LEFT(AZ37,LEN("MUY ALTA"))="MUY ALTA"</formula>
    </cfRule>
    <cfRule type="beginsWith" dxfId="1142" priority="1871" operator="beginsWith" text="ALTA">
      <formula>LEFT(AZ37,LEN("ALTA"))="ALTA"</formula>
    </cfRule>
    <cfRule type="beginsWith" dxfId="1141" priority="1872" operator="beginsWith" text="MEDIA">
      <formula>LEFT(AZ37,LEN("MEDIA"))="MEDIA"</formula>
    </cfRule>
    <cfRule type="beginsWith" dxfId="1140" priority="1873" operator="beginsWith" text="BAJA">
      <formula>LEFT(AZ37,LEN("BAJA"))="BAJA"</formula>
    </cfRule>
    <cfRule type="beginsWith" dxfId="1139" priority="1874" operator="beginsWith" text="MUY BAJA">
      <formula>LEFT(AZ37,LEN("MUY BAJA"))="MUY BAJA"</formula>
    </cfRule>
  </conditionalFormatting>
  <conditionalFormatting sqref="AO37:AP41">
    <cfRule type="cellIs" dxfId="1138" priority="1868" operator="equal">
      <formula>"NO"</formula>
    </cfRule>
  </conditionalFormatting>
  <conditionalFormatting sqref="BB37:BB41">
    <cfRule type="cellIs" dxfId="1137" priority="1865" operator="equal">
      <formula>"Evitar"</formula>
    </cfRule>
    <cfRule type="cellIs" dxfId="1136" priority="1866" operator="equal">
      <formula>"Aceptar"</formula>
    </cfRule>
    <cfRule type="cellIs" dxfId="1135" priority="1867" operator="equal">
      <formula>"Reducir"</formula>
    </cfRule>
  </conditionalFormatting>
  <conditionalFormatting sqref="V37:V41">
    <cfRule type="expression" dxfId="1134" priority="1861">
      <formula>W37="X"</formula>
    </cfRule>
  </conditionalFormatting>
  <conditionalFormatting sqref="V37:V41">
    <cfRule type="expression" dxfId="1133" priority="1860">
      <formula>W37="X"</formula>
    </cfRule>
  </conditionalFormatting>
  <conditionalFormatting sqref="AJ37:AJ41">
    <cfRule type="cellIs" dxfId="1132" priority="1834" operator="equal">
      <formula>0.6</formula>
    </cfRule>
    <cfRule type="cellIs" dxfId="1131" priority="1835" operator="equal">
      <formula>1</formula>
    </cfRule>
    <cfRule type="cellIs" dxfId="1130" priority="1836" operator="equal">
      <formula>0.8</formula>
    </cfRule>
  </conditionalFormatting>
  <conditionalFormatting sqref="BB37:BB41">
    <cfRule type="cellIs" dxfId="1129" priority="1833" operator="equal">
      <formula>"combatir"</formula>
    </cfRule>
  </conditionalFormatting>
  <conditionalFormatting sqref="W37">
    <cfRule type="cellIs" dxfId="1128" priority="1807" operator="equal">
      <formula>"X"</formula>
    </cfRule>
  </conditionalFormatting>
  <conditionalFormatting sqref="W37">
    <cfRule type="cellIs" dxfId="1127" priority="1806" operator="equal">
      <formula>"X"</formula>
    </cfRule>
  </conditionalFormatting>
  <conditionalFormatting sqref="W37">
    <cfRule type="expression" dxfId="1126" priority="1804">
      <formula>V37=Y</formula>
    </cfRule>
    <cfRule type="expression" dxfId="1125" priority="1805">
      <formula>V37="y"</formula>
    </cfRule>
  </conditionalFormatting>
  <conditionalFormatting sqref="BB37:BB41">
    <cfRule type="cellIs" dxfId="1124" priority="1803" operator="equal">
      <formula>"compartir"</formula>
    </cfRule>
  </conditionalFormatting>
  <conditionalFormatting sqref="V43:V47">
    <cfRule type="cellIs" dxfId="1123" priority="1772" operator="equal">
      <formula>"X"</formula>
    </cfRule>
  </conditionalFormatting>
  <conditionalFormatting sqref="AK43:AL47">
    <cfRule type="cellIs" dxfId="1122" priority="1770" operator="equal">
      <formula>"NO"</formula>
    </cfRule>
    <cfRule type="cellIs" dxfId="1121" priority="1771" operator="equal">
      <formula>"SI"</formula>
    </cfRule>
  </conditionalFormatting>
  <conditionalFormatting sqref="AM43:AN43 AM46:AN47">
    <cfRule type="cellIs" dxfId="1120" priority="1768" operator="equal">
      <formula>"ALE"</formula>
    </cfRule>
    <cfRule type="cellIs" dxfId="1119" priority="1769" operator="equal">
      <formula>"CON"</formula>
    </cfRule>
  </conditionalFormatting>
  <conditionalFormatting sqref="V43:V47">
    <cfRule type="cellIs" dxfId="1118" priority="1713" operator="equal">
      <formula>"Y"</formula>
    </cfRule>
  </conditionalFormatting>
  <conditionalFormatting sqref="AI43:AI47">
    <cfRule type="cellIs" dxfId="1117" priority="1758" operator="equal">
      <formula>0</formula>
    </cfRule>
    <cfRule type="cellIs" dxfId="1116" priority="1759" operator="between">
      <formula>"0.1"</formula>
      <formula>100</formula>
    </cfRule>
    <cfRule type="cellIs" dxfId="1115" priority="1760" operator="between">
      <formula>0</formula>
      <formula>100</formula>
    </cfRule>
    <cfRule type="cellIs" dxfId="1114" priority="1761" operator="between">
      <formula>0</formula>
      <formula>100</formula>
    </cfRule>
  </conditionalFormatting>
  <conditionalFormatting sqref="BB43">
    <cfRule type="cellIs" dxfId="1113" priority="1757" stopIfTrue="1" operator="equal">
      <formula>"SI"</formula>
    </cfRule>
  </conditionalFormatting>
  <conditionalFormatting sqref="AI43:AI47">
    <cfRule type="cellIs" dxfId="1112" priority="1756" operator="equal">
      <formula>0.58</formula>
    </cfRule>
  </conditionalFormatting>
  <conditionalFormatting sqref="AY43:AY47">
    <cfRule type="expression" dxfId="1111" priority="1730">
      <formula>"&lt;,2"</formula>
    </cfRule>
  </conditionalFormatting>
  <conditionalFormatting sqref="AW43:AW47">
    <cfRule type="expression" dxfId="1110" priority="1729">
      <formula>"&lt;,2"</formula>
    </cfRule>
  </conditionalFormatting>
  <conditionalFormatting sqref="BA43">
    <cfRule type="expression" dxfId="1109" priority="1731">
      <formula>$BD43=25</formula>
    </cfRule>
    <cfRule type="expression" dxfId="1108" priority="1732">
      <formula>$BD43=24</formula>
    </cfRule>
    <cfRule type="expression" dxfId="1107" priority="1733">
      <formula>$BD43=23</formula>
    </cfRule>
    <cfRule type="expression" dxfId="1106" priority="1734">
      <formula>$BD43=22</formula>
    </cfRule>
    <cfRule type="expression" dxfId="1105" priority="1735">
      <formula>$BD43=21</formula>
    </cfRule>
    <cfRule type="expression" dxfId="1104" priority="1736">
      <formula>$BD43=20</formula>
    </cfRule>
    <cfRule type="expression" dxfId="1103" priority="1737">
      <formula>$BD43=19</formula>
    </cfRule>
    <cfRule type="expression" dxfId="1102" priority="1738">
      <formula>$BD43=18</formula>
    </cfRule>
    <cfRule type="expression" dxfId="1101" priority="1739">
      <formula>$BD43=17</formula>
    </cfRule>
    <cfRule type="expression" dxfId="1100" priority="1740">
      <formula>$BD43=16</formula>
    </cfRule>
    <cfRule type="expression" dxfId="1099" priority="1741">
      <formula>$BD43=15</formula>
    </cfRule>
    <cfRule type="expression" dxfId="1098" priority="1742">
      <formula>$BD43=14</formula>
    </cfRule>
    <cfRule type="expression" dxfId="1097" priority="1743">
      <formula>$BD43=13</formula>
    </cfRule>
    <cfRule type="expression" dxfId="1096" priority="1744">
      <formula>$BD43=12</formula>
    </cfRule>
    <cfRule type="expression" dxfId="1095" priority="1745">
      <formula>$BD43=11</formula>
    </cfRule>
    <cfRule type="expression" dxfId="1094" priority="1746">
      <formula>$BD43=10</formula>
    </cfRule>
    <cfRule type="expression" dxfId="1093" priority="1747">
      <formula>$BD43=9</formula>
    </cfRule>
    <cfRule type="expression" dxfId="1092" priority="1748">
      <formula>$BD43=8</formula>
    </cfRule>
    <cfRule type="expression" dxfId="1091" priority="1749">
      <formula>$BD43=7</formula>
    </cfRule>
    <cfRule type="expression" dxfId="1090" priority="1750">
      <formula>$BD43=6</formula>
    </cfRule>
    <cfRule type="expression" dxfId="1089" priority="1751">
      <formula>$BD43=5</formula>
    </cfRule>
    <cfRule type="expression" dxfId="1088" priority="1752">
      <formula>$BD43=4</formula>
    </cfRule>
    <cfRule type="expression" dxfId="1087" priority="1753">
      <formula>$BD43=3</formula>
    </cfRule>
    <cfRule type="expression" dxfId="1086" priority="1754">
      <formula>$BD43=2</formula>
    </cfRule>
    <cfRule type="expression" dxfId="1085" priority="1755">
      <formula>$BD43=1</formula>
    </cfRule>
  </conditionalFormatting>
  <conditionalFormatting sqref="AX43:AX47">
    <cfRule type="beginsWith" dxfId="1084" priority="1724" operator="beginsWith" text="MUY ALTA">
      <formula>LEFT(AX43,LEN("MUY ALTA"))="MUY ALTA"</formula>
    </cfRule>
    <cfRule type="beginsWith" dxfId="1083" priority="1725" operator="beginsWith" text="ALTA">
      <formula>LEFT(AX43,LEN("ALTA"))="ALTA"</formula>
    </cfRule>
    <cfRule type="beginsWith" dxfId="1082" priority="1726" operator="beginsWith" text="MEDIA">
      <formula>LEFT(AX43,LEN("MEDIA"))="MEDIA"</formula>
    </cfRule>
    <cfRule type="beginsWith" dxfId="1081" priority="1727" operator="beginsWith" text="BAJA">
      <formula>LEFT(AX43,LEN("BAJA"))="BAJA"</formula>
    </cfRule>
    <cfRule type="beginsWith" dxfId="1080" priority="1728" operator="beginsWith" text="MUY BAJA">
      <formula>LEFT(AX43,LEN("MUY BAJA"))="MUY BAJA"</formula>
    </cfRule>
  </conditionalFormatting>
  <conditionalFormatting sqref="AZ43:AZ47">
    <cfRule type="beginsWith" dxfId="1079" priority="1719" operator="beginsWith" text="MUY ALTA">
      <formula>LEFT(AZ43,LEN("MUY ALTA"))="MUY ALTA"</formula>
    </cfRule>
    <cfRule type="beginsWith" dxfId="1078" priority="1720" operator="beginsWith" text="ALTA">
      <formula>LEFT(AZ43,LEN("ALTA"))="ALTA"</formula>
    </cfRule>
    <cfRule type="beginsWith" dxfId="1077" priority="1721" operator="beginsWith" text="MEDIA">
      <formula>LEFT(AZ43,LEN("MEDIA"))="MEDIA"</formula>
    </cfRule>
    <cfRule type="beginsWith" dxfId="1076" priority="1722" operator="beginsWith" text="BAJA">
      <formula>LEFT(AZ43,LEN("BAJA"))="BAJA"</formula>
    </cfRule>
    <cfRule type="beginsWith" dxfId="1075" priority="1723" operator="beginsWith" text="MUY BAJA">
      <formula>LEFT(AZ43,LEN("MUY BAJA"))="MUY BAJA"</formula>
    </cfRule>
  </conditionalFormatting>
  <conditionalFormatting sqref="AO43:AP43 AO46:AP47">
    <cfRule type="cellIs" dxfId="1074" priority="1717" operator="equal">
      <formula>"NO"</formula>
    </cfRule>
  </conditionalFormatting>
  <conditionalFormatting sqref="BB43:BB47">
    <cfRule type="cellIs" dxfId="1073" priority="1714" operator="equal">
      <formula>"Evitar"</formula>
    </cfRule>
    <cfRule type="cellIs" dxfId="1072" priority="1715" operator="equal">
      <formula>"Aceptar"</formula>
    </cfRule>
    <cfRule type="cellIs" dxfId="1071" priority="1716" operator="equal">
      <formula>"Reducir"</formula>
    </cfRule>
  </conditionalFormatting>
  <conditionalFormatting sqref="V43:V47">
    <cfRule type="expression" dxfId="1070" priority="1634">
      <formula>W43="X"</formula>
    </cfRule>
  </conditionalFormatting>
  <conditionalFormatting sqref="AJ43">
    <cfRule type="cellIs" dxfId="1069" priority="1631" operator="equal">
      <formula>0.6</formula>
    </cfRule>
    <cfRule type="cellIs" dxfId="1068" priority="1632" operator="equal">
      <formula>1</formula>
    </cfRule>
    <cfRule type="cellIs" dxfId="1067" priority="1633" operator="equal">
      <formula>0.8</formula>
    </cfRule>
  </conditionalFormatting>
  <conditionalFormatting sqref="BB43:BB47">
    <cfRule type="cellIs" dxfId="1066" priority="1630" operator="equal">
      <formula>"compartir"</formula>
    </cfRule>
  </conditionalFormatting>
  <conditionalFormatting sqref="W43">
    <cfRule type="cellIs" dxfId="1065" priority="1629" operator="equal">
      <formula>"X"</formula>
    </cfRule>
  </conditionalFormatting>
  <conditionalFormatting sqref="W43">
    <cfRule type="cellIs" dxfId="1064" priority="1628" operator="equal">
      <formula>"X"</formula>
    </cfRule>
  </conditionalFormatting>
  <conditionalFormatting sqref="W43">
    <cfRule type="expression" dxfId="1063" priority="1626">
      <formula>V43=Y</formula>
    </cfRule>
    <cfRule type="expression" dxfId="1062" priority="1627">
      <formula>V43="y"</formula>
    </cfRule>
  </conditionalFormatting>
  <conditionalFormatting sqref="AM44:AN44">
    <cfRule type="cellIs" dxfId="1061" priority="1624" operator="equal">
      <formula>"ALE"</formula>
    </cfRule>
    <cfRule type="cellIs" dxfId="1060" priority="1625" operator="equal">
      <formula>"CON"</formula>
    </cfRule>
  </conditionalFormatting>
  <conditionalFormatting sqref="AO44:AP44">
    <cfRule type="cellIs" dxfId="1059" priority="1622" operator="equal">
      <formula>"NO"</formula>
    </cfRule>
  </conditionalFormatting>
  <conditionalFormatting sqref="AM45:AN45">
    <cfRule type="cellIs" dxfId="1058" priority="1620" operator="equal">
      <formula>"ALE"</formula>
    </cfRule>
    <cfRule type="cellIs" dxfId="1057" priority="1621" operator="equal">
      <formula>"CON"</formula>
    </cfRule>
  </conditionalFormatting>
  <conditionalFormatting sqref="AO45:AP45">
    <cfRule type="cellIs" dxfId="1056" priority="1618" operator="equal">
      <formula>"NO"</formula>
    </cfRule>
  </conditionalFormatting>
  <conditionalFormatting sqref="V49:V53">
    <cfRule type="cellIs" dxfId="1055" priority="1617" operator="equal">
      <formula>"X"</formula>
    </cfRule>
  </conditionalFormatting>
  <conditionalFormatting sqref="AK49:AL53">
    <cfRule type="cellIs" dxfId="1054" priority="1615" operator="equal">
      <formula>"NO"</formula>
    </cfRule>
    <cfRule type="cellIs" dxfId="1053" priority="1616" operator="equal">
      <formula>"SI"</formula>
    </cfRule>
  </conditionalFormatting>
  <conditionalFormatting sqref="AM49:AN53">
    <cfRule type="cellIs" dxfId="1052" priority="1613" operator="equal">
      <formula>"ALE"</formula>
    </cfRule>
    <cfRule type="cellIs" dxfId="1051" priority="1614" operator="equal">
      <formula>"CON"</formula>
    </cfRule>
  </conditionalFormatting>
  <conditionalFormatting sqref="V49:V53">
    <cfRule type="cellIs" dxfId="1050" priority="1558" operator="equal">
      <formula>"Y"</formula>
    </cfRule>
  </conditionalFormatting>
  <conditionalFormatting sqref="AI49:AI53">
    <cfRule type="cellIs" dxfId="1049" priority="1603" operator="equal">
      <formula>0</formula>
    </cfRule>
    <cfRule type="cellIs" dxfId="1048" priority="1604" operator="between">
      <formula>"0.1"</formula>
      <formula>100</formula>
    </cfRule>
    <cfRule type="cellIs" dxfId="1047" priority="1605" operator="between">
      <formula>0</formula>
      <formula>100</formula>
    </cfRule>
    <cfRule type="cellIs" dxfId="1046" priority="1606" operator="between">
      <formula>0</formula>
      <formula>100</formula>
    </cfRule>
  </conditionalFormatting>
  <conditionalFormatting sqref="BB49">
    <cfRule type="cellIs" dxfId="1045" priority="1602" stopIfTrue="1" operator="equal">
      <formula>"SI"</formula>
    </cfRule>
  </conditionalFormatting>
  <conditionalFormatting sqref="AI49:AI53">
    <cfRule type="cellIs" dxfId="1044" priority="1601" operator="equal">
      <formula>0.58</formula>
    </cfRule>
  </conditionalFormatting>
  <conditionalFormatting sqref="AY49:AY53">
    <cfRule type="expression" dxfId="1043" priority="1575">
      <formula>"&lt;,2"</formula>
    </cfRule>
  </conditionalFormatting>
  <conditionalFormatting sqref="AW49:AW53">
    <cfRule type="expression" dxfId="1042" priority="1574">
      <formula>"&lt;,2"</formula>
    </cfRule>
  </conditionalFormatting>
  <conditionalFormatting sqref="BA49">
    <cfRule type="expression" dxfId="1041" priority="1576">
      <formula>$BD49=25</formula>
    </cfRule>
    <cfRule type="expression" dxfId="1040" priority="1577">
      <formula>$BD49=24</formula>
    </cfRule>
    <cfRule type="expression" dxfId="1039" priority="1578">
      <formula>$BD49=23</formula>
    </cfRule>
    <cfRule type="expression" dxfId="1038" priority="1579">
      <formula>$BD49=22</formula>
    </cfRule>
    <cfRule type="expression" dxfId="1037" priority="1580">
      <formula>$BD49=21</formula>
    </cfRule>
    <cfRule type="expression" dxfId="1036" priority="1581">
      <formula>$BD49=20</formula>
    </cfRule>
    <cfRule type="expression" dxfId="1035" priority="1582">
      <formula>$BD49=19</formula>
    </cfRule>
    <cfRule type="expression" dxfId="1034" priority="1583">
      <formula>$BD49=18</formula>
    </cfRule>
    <cfRule type="expression" dxfId="1033" priority="1584">
      <formula>$BD49=17</formula>
    </cfRule>
    <cfRule type="expression" dxfId="1032" priority="1585">
      <formula>$BD49=16</formula>
    </cfRule>
    <cfRule type="expression" dxfId="1031" priority="1586">
      <formula>$BD49=15</formula>
    </cfRule>
    <cfRule type="expression" dxfId="1030" priority="1587">
      <formula>$BD49=14</formula>
    </cfRule>
    <cfRule type="expression" dxfId="1029" priority="1588">
      <formula>$BD49=13</formula>
    </cfRule>
    <cfRule type="expression" dxfId="1028" priority="1589">
      <formula>$BD49=12</formula>
    </cfRule>
    <cfRule type="expression" dxfId="1027" priority="1590">
      <formula>$BD49=11</formula>
    </cfRule>
    <cfRule type="expression" dxfId="1026" priority="1591">
      <formula>$BD49=10</formula>
    </cfRule>
    <cfRule type="expression" dxfId="1025" priority="1592">
      <formula>$BD49=9</formula>
    </cfRule>
    <cfRule type="expression" dxfId="1024" priority="1593">
      <formula>$BD49=8</formula>
    </cfRule>
    <cfRule type="expression" dxfId="1023" priority="1594">
      <formula>$BD49=7</formula>
    </cfRule>
    <cfRule type="expression" dxfId="1022" priority="1595">
      <formula>$BD49=6</formula>
    </cfRule>
    <cfRule type="expression" dxfId="1021" priority="1596">
      <formula>$BD49=5</formula>
    </cfRule>
    <cfRule type="expression" dxfId="1020" priority="1597">
      <formula>$BD49=4</formula>
    </cfRule>
    <cfRule type="expression" dxfId="1019" priority="1598">
      <formula>$BD49=3</formula>
    </cfRule>
    <cfRule type="expression" dxfId="1018" priority="1599">
      <formula>$BD49=2</formula>
    </cfRule>
    <cfRule type="expression" dxfId="1017" priority="1600">
      <formula>$BD49=1</formula>
    </cfRule>
  </conditionalFormatting>
  <conditionalFormatting sqref="AX49:AX53">
    <cfRule type="beginsWith" dxfId="1016" priority="1569" operator="beginsWith" text="MUY ALTA">
      <formula>LEFT(AX49,LEN("MUY ALTA"))="MUY ALTA"</formula>
    </cfRule>
    <cfRule type="beginsWith" dxfId="1015" priority="1570" operator="beginsWith" text="ALTA">
      <formula>LEFT(AX49,LEN("ALTA"))="ALTA"</formula>
    </cfRule>
    <cfRule type="beginsWith" dxfId="1014" priority="1571" operator="beginsWith" text="MEDIA">
      <formula>LEFT(AX49,LEN("MEDIA"))="MEDIA"</formula>
    </cfRule>
    <cfRule type="beginsWith" dxfId="1013" priority="1572" operator="beginsWith" text="BAJA">
      <formula>LEFT(AX49,LEN("BAJA"))="BAJA"</formula>
    </cfRule>
    <cfRule type="beginsWith" dxfId="1012" priority="1573" operator="beginsWith" text="MUY BAJA">
      <formula>LEFT(AX49,LEN("MUY BAJA"))="MUY BAJA"</formula>
    </cfRule>
  </conditionalFormatting>
  <conditionalFormatting sqref="AZ49:AZ53">
    <cfRule type="beginsWith" dxfId="1011" priority="1564" operator="beginsWith" text="MUY ALTA">
      <formula>LEFT(AZ49,LEN("MUY ALTA"))="MUY ALTA"</formula>
    </cfRule>
    <cfRule type="beginsWith" dxfId="1010" priority="1565" operator="beginsWith" text="ALTA">
      <formula>LEFT(AZ49,LEN("ALTA"))="ALTA"</formula>
    </cfRule>
    <cfRule type="beginsWith" dxfId="1009" priority="1566" operator="beginsWith" text="MEDIA">
      <formula>LEFT(AZ49,LEN("MEDIA"))="MEDIA"</formula>
    </cfRule>
    <cfRule type="beginsWith" dxfId="1008" priority="1567" operator="beginsWith" text="BAJA">
      <formula>LEFT(AZ49,LEN("BAJA"))="BAJA"</formula>
    </cfRule>
    <cfRule type="beginsWith" dxfId="1007" priority="1568" operator="beginsWith" text="MUY BAJA">
      <formula>LEFT(AZ49,LEN("MUY BAJA"))="MUY BAJA"</formula>
    </cfRule>
  </conditionalFormatting>
  <conditionalFormatting sqref="AO52:AP53">
    <cfRule type="cellIs" dxfId="1006" priority="1562" operator="equal">
      <formula>"NO"</formula>
    </cfRule>
  </conditionalFormatting>
  <conditionalFormatting sqref="BB49:BB53">
    <cfRule type="cellIs" dxfId="1005" priority="1559" operator="equal">
      <formula>"Evitar"</formula>
    </cfRule>
    <cfRule type="cellIs" dxfId="1004" priority="1560" operator="equal">
      <formula>"Aceptar"</formula>
    </cfRule>
    <cfRule type="cellIs" dxfId="1003" priority="1561" operator="equal">
      <formula>"Reducir"</formula>
    </cfRule>
  </conditionalFormatting>
  <conditionalFormatting sqref="V49:V53">
    <cfRule type="expression" dxfId="1002" priority="1479">
      <formula>W49="X"</formula>
    </cfRule>
  </conditionalFormatting>
  <conditionalFormatting sqref="AJ49">
    <cfRule type="cellIs" dxfId="1001" priority="1476" operator="equal">
      <formula>0.6</formula>
    </cfRule>
    <cfRule type="cellIs" dxfId="1000" priority="1477" operator="equal">
      <formula>1</formula>
    </cfRule>
    <cfRule type="cellIs" dxfId="999" priority="1478" operator="equal">
      <formula>0.8</formula>
    </cfRule>
  </conditionalFormatting>
  <conditionalFormatting sqref="BB49:BB53">
    <cfRule type="cellIs" dxfId="998" priority="1475" operator="equal">
      <formula>"compartir"</formula>
    </cfRule>
  </conditionalFormatting>
  <conditionalFormatting sqref="W49">
    <cfRule type="cellIs" dxfId="997" priority="1474" operator="equal">
      <formula>"X"</formula>
    </cfRule>
  </conditionalFormatting>
  <conditionalFormatting sqref="W49">
    <cfRule type="cellIs" dxfId="996" priority="1473" operator="equal">
      <formula>"X"</formula>
    </cfRule>
  </conditionalFormatting>
  <conditionalFormatting sqref="W49">
    <cfRule type="expression" dxfId="995" priority="1471">
      <formula>V49=Y</formula>
    </cfRule>
    <cfRule type="expression" dxfId="994" priority="1472">
      <formula>V49="y"</formula>
    </cfRule>
  </conditionalFormatting>
  <conditionalFormatting sqref="V55:V59">
    <cfRule type="cellIs" dxfId="993" priority="1470" operator="equal">
      <formula>"X"</formula>
    </cfRule>
  </conditionalFormatting>
  <conditionalFormatting sqref="AK55:AL59">
    <cfRule type="cellIs" dxfId="992" priority="1468" operator="equal">
      <formula>"NO"</formula>
    </cfRule>
    <cfRule type="cellIs" dxfId="991" priority="1469" operator="equal">
      <formula>"SI"</formula>
    </cfRule>
  </conditionalFormatting>
  <conditionalFormatting sqref="AM55:AN59">
    <cfRule type="cellIs" dxfId="990" priority="1466" operator="equal">
      <formula>"ALE"</formula>
    </cfRule>
    <cfRule type="cellIs" dxfId="989" priority="1467" operator="equal">
      <formula>"CON"</formula>
    </cfRule>
  </conditionalFormatting>
  <conditionalFormatting sqref="V55:V59">
    <cfRule type="cellIs" dxfId="988" priority="1413" operator="equal">
      <formula>"Y"</formula>
    </cfRule>
  </conditionalFormatting>
  <conditionalFormatting sqref="AI55:AI59">
    <cfRule type="cellIs" dxfId="987" priority="1458" operator="equal">
      <formula>0</formula>
    </cfRule>
    <cfRule type="cellIs" dxfId="986" priority="1459" operator="between">
      <formula>"0.1"</formula>
      <formula>100</formula>
    </cfRule>
    <cfRule type="cellIs" dxfId="985" priority="1460" operator="between">
      <formula>0</formula>
      <formula>100</formula>
    </cfRule>
    <cfRule type="cellIs" dxfId="984" priority="1461" operator="between">
      <formula>0</formula>
      <formula>100</formula>
    </cfRule>
  </conditionalFormatting>
  <conditionalFormatting sqref="BB55">
    <cfRule type="cellIs" dxfId="983" priority="1457" stopIfTrue="1" operator="equal">
      <formula>"SI"</formula>
    </cfRule>
  </conditionalFormatting>
  <conditionalFormatting sqref="AI55:AI59">
    <cfRule type="cellIs" dxfId="982" priority="1456" operator="equal">
      <formula>0.58</formula>
    </cfRule>
  </conditionalFormatting>
  <conditionalFormatting sqref="AY55:AY59">
    <cfRule type="expression" dxfId="981" priority="1430">
      <formula>"&lt;,2"</formula>
    </cfRule>
  </conditionalFormatting>
  <conditionalFormatting sqref="AW55:AW59">
    <cfRule type="expression" dxfId="980" priority="1429">
      <formula>"&lt;,2"</formula>
    </cfRule>
  </conditionalFormatting>
  <conditionalFormatting sqref="BA55">
    <cfRule type="expression" dxfId="979" priority="1431">
      <formula>$BD55=25</formula>
    </cfRule>
    <cfRule type="expression" dxfId="978" priority="1432">
      <formula>$BD55=24</formula>
    </cfRule>
    <cfRule type="expression" dxfId="977" priority="1433">
      <formula>$BD55=23</formula>
    </cfRule>
    <cfRule type="expression" dxfId="976" priority="1434">
      <formula>$BD55=22</formula>
    </cfRule>
    <cfRule type="expression" dxfId="975" priority="1435">
      <formula>$BD55=21</formula>
    </cfRule>
    <cfRule type="expression" dxfId="974" priority="1436">
      <formula>$BD55=20</formula>
    </cfRule>
    <cfRule type="expression" dxfId="973" priority="1437">
      <formula>$BD55=19</formula>
    </cfRule>
    <cfRule type="expression" dxfId="972" priority="1438">
      <formula>$BD55=18</formula>
    </cfRule>
    <cfRule type="expression" dxfId="971" priority="1439">
      <formula>$BD55=17</formula>
    </cfRule>
    <cfRule type="expression" dxfId="970" priority="1440">
      <formula>$BD55=16</formula>
    </cfRule>
    <cfRule type="expression" dxfId="969" priority="1441">
      <formula>$BD55=15</formula>
    </cfRule>
    <cfRule type="expression" dxfId="968" priority="1442">
      <formula>$BD55=14</formula>
    </cfRule>
    <cfRule type="expression" dxfId="967" priority="1443">
      <formula>$BD55=13</formula>
    </cfRule>
    <cfRule type="expression" dxfId="966" priority="1444">
      <formula>$BD55=12</formula>
    </cfRule>
    <cfRule type="expression" dxfId="965" priority="1445">
      <formula>$BD55=11</formula>
    </cfRule>
    <cfRule type="expression" dxfId="964" priority="1446">
      <formula>$BD55=10</formula>
    </cfRule>
    <cfRule type="expression" dxfId="963" priority="1447">
      <formula>$BD55=9</formula>
    </cfRule>
    <cfRule type="expression" dxfId="962" priority="1448">
      <formula>$BD55=8</formula>
    </cfRule>
    <cfRule type="expression" dxfId="961" priority="1449">
      <formula>$BD55=7</formula>
    </cfRule>
    <cfRule type="expression" dxfId="960" priority="1450">
      <formula>$BD55=6</formula>
    </cfRule>
    <cfRule type="expression" dxfId="959" priority="1451">
      <formula>$BD55=5</formula>
    </cfRule>
    <cfRule type="expression" dxfId="958" priority="1452">
      <formula>$BD55=4</formula>
    </cfRule>
    <cfRule type="expression" dxfId="957" priority="1453">
      <formula>$BD55=3</formula>
    </cfRule>
    <cfRule type="expression" dxfId="956" priority="1454">
      <formula>$BD55=2</formula>
    </cfRule>
    <cfRule type="expression" dxfId="955" priority="1455">
      <formula>$BD55=1</formula>
    </cfRule>
  </conditionalFormatting>
  <conditionalFormatting sqref="AX55:AX59">
    <cfRule type="beginsWith" dxfId="954" priority="1424" operator="beginsWith" text="MUY ALTA">
      <formula>LEFT(AX55,LEN("MUY ALTA"))="MUY ALTA"</formula>
    </cfRule>
    <cfRule type="beginsWith" dxfId="953" priority="1425" operator="beginsWith" text="ALTA">
      <formula>LEFT(AX55,LEN("ALTA"))="ALTA"</formula>
    </cfRule>
    <cfRule type="beginsWith" dxfId="952" priority="1426" operator="beginsWith" text="MEDIA">
      <formula>LEFT(AX55,LEN("MEDIA"))="MEDIA"</formula>
    </cfRule>
    <cfRule type="beginsWith" dxfId="951" priority="1427" operator="beginsWith" text="BAJA">
      <formula>LEFT(AX55,LEN("BAJA"))="BAJA"</formula>
    </cfRule>
    <cfRule type="beginsWith" dxfId="950" priority="1428" operator="beginsWith" text="MUY BAJA">
      <formula>LEFT(AX55,LEN("MUY BAJA"))="MUY BAJA"</formula>
    </cfRule>
  </conditionalFormatting>
  <conditionalFormatting sqref="AZ55:AZ59">
    <cfRule type="beginsWith" dxfId="949" priority="1419" operator="beginsWith" text="MUY ALTA">
      <formula>LEFT(AZ55,LEN("MUY ALTA"))="MUY ALTA"</formula>
    </cfRule>
    <cfRule type="beginsWith" dxfId="948" priority="1420" operator="beginsWith" text="ALTA">
      <formula>LEFT(AZ55,LEN("ALTA"))="ALTA"</formula>
    </cfRule>
    <cfRule type="beginsWith" dxfId="947" priority="1421" operator="beginsWith" text="MEDIA">
      <formula>LEFT(AZ55,LEN("MEDIA"))="MEDIA"</formula>
    </cfRule>
    <cfRule type="beginsWith" dxfId="946" priority="1422" operator="beginsWith" text="BAJA">
      <formula>LEFT(AZ55,LEN("BAJA"))="BAJA"</formula>
    </cfRule>
    <cfRule type="beginsWith" dxfId="945" priority="1423" operator="beginsWith" text="MUY BAJA">
      <formula>LEFT(AZ55,LEN("MUY BAJA"))="MUY BAJA"</formula>
    </cfRule>
  </conditionalFormatting>
  <conditionalFormatting sqref="AO57:AP59">
    <cfRule type="cellIs" dxfId="944" priority="1417" operator="equal">
      <formula>"NO"</formula>
    </cfRule>
  </conditionalFormatting>
  <conditionalFormatting sqref="BB55:BB59">
    <cfRule type="cellIs" dxfId="943" priority="1414" operator="equal">
      <formula>"Evitar"</formula>
    </cfRule>
    <cfRule type="cellIs" dxfId="942" priority="1415" operator="equal">
      <formula>"Aceptar"</formula>
    </cfRule>
    <cfRule type="cellIs" dxfId="941" priority="1416" operator="equal">
      <formula>"Reducir"</formula>
    </cfRule>
  </conditionalFormatting>
  <conditionalFormatting sqref="V55:V59">
    <cfRule type="expression" dxfId="940" priority="1410">
      <formula>W55="X"</formula>
    </cfRule>
  </conditionalFormatting>
  <conditionalFormatting sqref="V55:V59">
    <cfRule type="expression" dxfId="939" priority="1409">
      <formula>W55="X"</formula>
    </cfRule>
  </conditionalFormatting>
  <conditionalFormatting sqref="AJ55:AJ59">
    <cfRule type="cellIs" dxfId="938" priority="1383" operator="equal">
      <formula>0.6</formula>
    </cfRule>
    <cfRule type="cellIs" dxfId="937" priority="1384" operator="equal">
      <formula>1</formula>
    </cfRule>
    <cfRule type="cellIs" dxfId="936" priority="1385" operator="equal">
      <formula>0.8</formula>
    </cfRule>
  </conditionalFormatting>
  <conditionalFormatting sqref="BB55:BB59">
    <cfRule type="cellIs" dxfId="935" priority="1382" operator="equal">
      <formula>"combatir"</formula>
    </cfRule>
  </conditionalFormatting>
  <conditionalFormatting sqref="W55">
    <cfRule type="cellIs" dxfId="934" priority="1356" operator="equal">
      <formula>"X"</formula>
    </cfRule>
  </conditionalFormatting>
  <conditionalFormatting sqref="W55">
    <cfRule type="cellIs" dxfId="933" priority="1355" operator="equal">
      <formula>"X"</formula>
    </cfRule>
  </conditionalFormatting>
  <conditionalFormatting sqref="W55">
    <cfRule type="expression" dxfId="932" priority="1353">
      <formula>V55=Y</formula>
    </cfRule>
    <cfRule type="expression" dxfId="931" priority="1354">
      <formula>V55="y"</formula>
    </cfRule>
  </conditionalFormatting>
  <conditionalFormatting sqref="BB55:BB59">
    <cfRule type="cellIs" dxfId="930" priority="1352" operator="equal">
      <formula>"compartir"</formula>
    </cfRule>
  </conditionalFormatting>
  <conditionalFormatting sqref="V61:V65">
    <cfRule type="cellIs" dxfId="929" priority="1317" operator="equal">
      <formula>"X"</formula>
    </cfRule>
  </conditionalFormatting>
  <conditionalFormatting sqref="AK61:AL65">
    <cfRule type="cellIs" dxfId="928" priority="1315" operator="equal">
      <formula>"NO"</formula>
    </cfRule>
    <cfRule type="cellIs" dxfId="927" priority="1316" operator="equal">
      <formula>"SI"</formula>
    </cfRule>
  </conditionalFormatting>
  <conditionalFormatting sqref="AM61:AN65">
    <cfRule type="cellIs" dxfId="926" priority="1313" operator="equal">
      <formula>"ALE"</formula>
    </cfRule>
    <cfRule type="cellIs" dxfId="925" priority="1314" operator="equal">
      <formula>"CON"</formula>
    </cfRule>
  </conditionalFormatting>
  <conditionalFormatting sqref="V61:V65">
    <cfRule type="cellIs" dxfId="924" priority="1258" operator="equal">
      <formula>"Y"</formula>
    </cfRule>
  </conditionalFormatting>
  <conditionalFormatting sqref="AI61:AI65">
    <cfRule type="cellIs" dxfId="923" priority="1303" operator="equal">
      <formula>0</formula>
    </cfRule>
    <cfRule type="cellIs" dxfId="922" priority="1304" operator="between">
      <formula>"0.1"</formula>
      <formula>100</formula>
    </cfRule>
    <cfRule type="cellIs" dxfId="921" priority="1305" operator="between">
      <formula>0</formula>
      <formula>100</formula>
    </cfRule>
    <cfRule type="cellIs" dxfId="920" priority="1306" operator="between">
      <formula>0</formula>
      <formula>100</formula>
    </cfRule>
  </conditionalFormatting>
  <conditionalFormatting sqref="BB61">
    <cfRule type="cellIs" dxfId="919" priority="1302" stopIfTrue="1" operator="equal">
      <formula>"SI"</formula>
    </cfRule>
  </conditionalFormatting>
  <conditionalFormatting sqref="AI61:AI65">
    <cfRule type="cellIs" dxfId="918" priority="1301" operator="equal">
      <formula>0.58</formula>
    </cfRule>
  </conditionalFormatting>
  <conditionalFormatting sqref="AY61:AY65">
    <cfRule type="expression" dxfId="917" priority="1275">
      <formula>"&lt;,2"</formula>
    </cfRule>
  </conditionalFormatting>
  <conditionalFormatting sqref="AW61:AW65">
    <cfRule type="expression" dxfId="916" priority="1274">
      <formula>"&lt;,2"</formula>
    </cfRule>
  </conditionalFormatting>
  <conditionalFormatting sqref="BA61">
    <cfRule type="expression" dxfId="915" priority="1276">
      <formula>$BD61=25</formula>
    </cfRule>
    <cfRule type="expression" dxfId="914" priority="1277">
      <formula>$BD61=24</formula>
    </cfRule>
    <cfRule type="expression" dxfId="913" priority="1278">
      <formula>$BD61=23</formula>
    </cfRule>
    <cfRule type="expression" dxfId="912" priority="1279">
      <formula>$BD61=22</formula>
    </cfRule>
    <cfRule type="expression" dxfId="911" priority="1280">
      <formula>$BD61=21</formula>
    </cfRule>
    <cfRule type="expression" dxfId="910" priority="1281">
      <formula>$BD61=20</formula>
    </cfRule>
    <cfRule type="expression" dxfId="909" priority="1282">
      <formula>$BD61=19</formula>
    </cfRule>
    <cfRule type="expression" dxfId="908" priority="1283">
      <formula>$BD61=18</formula>
    </cfRule>
    <cfRule type="expression" dxfId="907" priority="1284">
      <formula>$BD61=17</formula>
    </cfRule>
    <cfRule type="expression" dxfId="906" priority="1285">
      <formula>$BD61=16</formula>
    </cfRule>
    <cfRule type="expression" dxfId="905" priority="1286">
      <formula>$BD61=15</formula>
    </cfRule>
    <cfRule type="expression" dxfId="904" priority="1287">
      <formula>$BD61=14</formula>
    </cfRule>
    <cfRule type="expression" dxfId="903" priority="1288">
      <formula>$BD61=13</formula>
    </cfRule>
    <cfRule type="expression" dxfId="902" priority="1289">
      <formula>$BD61=12</formula>
    </cfRule>
    <cfRule type="expression" dxfId="901" priority="1290">
      <formula>$BD61=11</formula>
    </cfRule>
    <cfRule type="expression" dxfId="900" priority="1291">
      <formula>$BD61=10</formula>
    </cfRule>
    <cfRule type="expression" dxfId="899" priority="1292">
      <formula>$BD61=9</formula>
    </cfRule>
    <cfRule type="expression" dxfId="898" priority="1293">
      <formula>$BD61=8</formula>
    </cfRule>
    <cfRule type="expression" dxfId="897" priority="1294">
      <formula>$BD61=7</formula>
    </cfRule>
    <cfRule type="expression" dxfId="896" priority="1295">
      <formula>$BD61=6</formula>
    </cfRule>
    <cfRule type="expression" dxfId="895" priority="1296">
      <formula>$BD61=5</formula>
    </cfRule>
    <cfRule type="expression" dxfId="894" priority="1297">
      <formula>$BD61=4</formula>
    </cfRule>
    <cfRule type="expression" dxfId="893" priority="1298">
      <formula>$BD61=3</formula>
    </cfRule>
    <cfRule type="expression" dxfId="892" priority="1299">
      <formula>$BD61=2</formula>
    </cfRule>
    <cfRule type="expression" dxfId="891" priority="1300">
      <formula>$BD61=1</formula>
    </cfRule>
  </conditionalFormatting>
  <conditionalFormatting sqref="AX61:AX65">
    <cfRule type="beginsWith" dxfId="890" priority="1269" operator="beginsWith" text="MUY ALTA">
      <formula>LEFT(AX61,LEN("MUY ALTA"))="MUY ALTA"</formula>
    </cfRule>
    <cfRule type="beginsWith" dxfId="889" priority="1270" operator="beginsWith" text="ALTA">
      <formula>LEFT(AX61,LEN("ALTA"))="ALTA"</formula>
    </cfRule>
    <cfRule type="beginsWith" dxfId="888" priority="1271" operator="beginsWith" text="MEDIA">
      <formula>LEFT(AX61,LEN("MEDIA"))="MEDIA"</formula>
    </cfRule>
    <cfRule type="beginsWith" dxfId="887" priority="1272" operator="beginsWith" text="BAJA">
      <formula>LEFT(AX61,LEN("BAJA"))="BAJA"</formula>
    </cfRule>
    <cfRule type="beginsWith" dxfId="886" priority="1273" operator="beginsWith" text="MUY BAJA">
      <formula>LEFT(AX61,LEN("MUY BAJA"))="MUY BAJA"</formula>
    </cfRule>
  </conditionalFormatting>
  <conditionalFormatting sqref="AZ61:AZ65">
    <cfRule type="beginsWith" dxfId="885" priority="1264" operator="beginsWith" text="MUY ALTA">
      <formula>LEFT(AZ61,LEN("MUY ALTA"))="MUY ALTA"</formula>
    </cfRule>
    <cfRule type="beginsWith" dxfId="884" priority="1265" operator="beginsWith" text="ALTA">
      <formula>LEFT(AZ61,LEN("ALTA"))="ALTA"</formula>
    </cfRule>
    <cfRule type="beginsWith" dxfId="883" priority="1266" operator="beginsWith" text="MEDIA">
      <formula>LEFT(AZ61,LEN("MEDIA"))="MEDIA"</formula>
    </cfRule>
    <cfRule type="beginsWith" dxfId="882" priority="1267" operator="beginsWith" text="BAJA">
      <formula>LEFT(AZ61,LEN("BAJA"))="BAJA"</formula>
    </cfRule>
    <cfRule type="beginsWith" dxfId="881" priority="1268" operator="beginsWith" text="MUY BAJA">
      <formula>LEFT(AZ61,LEN("MUY BAJA"))="MUY BAJA"</formula>
    </cfRule>
  </conditionalFormatting>
  <conditionalFormatting sqref="AO62:AP62">
    <cfRule type="cellIs" dxfId="880" priority="1262" operator="equal">
      <formula>"NO"</formula>
    </cfRule>
  </conditionalFormatting>
  <conditionalFormatting sqref="BB61:BB65">
    <cfRule type="cellIs" dxfId="879" priority="1259" operator="equal">
      <formula>"Evitar"</formula>
    </cfRule>
    <cfRule type="cellIs" dxfId="878" priority="1260" operator="equal">
      <formula>"Aceptar"</formula>
    </cfRule>
    <cfRule type="cellIs" dxfId="877" priority="1261" operator="equal">
      <formula>"Reducir"</formula>
    </cfRule>
  </conditionalFormatting>
  <conditionalFormatting sqref="V61:V65">
    <cfRule type="expression" dxfId="876" priority="1179">
      <formula>W61="X"</formula>
    </cfRule>
  </conditionalFormatting>
  <conditionalFormatting sqref="AJ61">
    <cfRule type="cellIs" dxfId="875" priority="1176" operator="equal">
      <formula>0.6</formula>
    </cfRule>
    <cfRule type="cellIs" dxfId="874" priority="1177" operator="equal">
      <formula>1</formula>
    </cfRule>
    <cfRule type="cellIs" dxfId="873" priority="1178" operator="equal">
      <formula>0.8</formula>
    </cfRule>
  </conditionalFormatting>
  <conditionalFormatting sqref="BB61:BB65">
    <cfRule type="cellIs" dxfId="872" priority="1175" operator="equal">
      <formula>"compartir"</formula>
    </cfRule>
  </conditionalFormatting>
  <conditionalFormatting sqref="W61">
    <cfRule type="cellIs" dxfId="871" priority="1174" operator="equal">
      <formula>"X"</formula>
    </cfRule>
  </conditionalFormatting>
  <conditionalFormatting sqref="W61">
    <cfRule type="cellIs" dxfId="870" priority="1173" operator="equal">
      <formula>"X"</formula>
    </cfRule>
  </conditionalFormatting>
  <conditionalFormatting sqref="W61">
    <cfRule type="expression" dxfId="869" priority="1171">
      <formula>V61=Y</formula>
    </cfRule>
    <cfRule type="expression" dxfId="868" priority="1172">
      <formula>V61="y"</formula>
    </cfRule>
  </conditionalFormatting>
  <conditionalFormatting sqref="V67:V71">
    <cfRule type="cellIs" dxfId="867" priority="1023" operator="equal">
      <formula>"X"</formula>
    </cfRule>
  </conditionalFormatting>
  <conditionalFormatting sqref="AK67:AL71">
    <cfRule type="cellIs" dxfId="866" priority="1021" operator="equal">
      <formula>"NO"</formula>
    </cfRule>
    <cfRule type="cellIs" dxfId="865" priority="1022" operator="equal">
      <formula>"SI"</formula>
    </cfRule>
  </conditionalFormatting>
  <conditionalFormatting sqref="AM67:AN71">
    <cfRule type="cellIs" dxfId="864" priority="1019" operator="equal">
      <formula>"ALE"</formula>
    </cfRule>
    <cfRule type="cellIs" dxfId="863" priority="1020" operator="equal">
      <formula>"CON"</formula>
    </cfRule>
  </conditionalFormatting>
  <conditionalFormatting sqref="V67:V71">
    <cfRule type="cellIs" dxfId="862" priority="964" operator="equal">
      <formula>"Y"</formula>
    </cfRule>
  </conditionalFormatting>
  <conditionalFormatting sqref="AI67:AI71">
    <cfRule type="cellIs" dxfId="861" priority="1009" operator="equal">
      <formula>0</formula>
    </cfRule>
    <cfRule type="cellIs" dxfId="860" priority="1010" operator="between">
      <formula>"0.1"</formula>
      <formula>100</formula>
    </cfRule>
    <cfRule type="cellIs" dxfId="859" priority="1011" operator="between">
      <formula>0</formula>
      <formula>100</formula>
    </cfRule>
    <cfRule type="cellIs" dxfId="858" priority="1012" operator="between">
      <formula>0</formula>
      <formula>100</formula>
    </cfRule>
  </conditionalFormatting>
  <conditionalFormatting sqref="AI67:AI71">
    <cfRule type="cellIs" dxfId="857" priority="1007" operator="equal">
      <formula>0.58</formula>
    </cfRule>
  </conditionalFormatting>
  <conditionalFormatting sqref="AY67:AY71">
    <cfRule type="expression" dxfId="856" priority="981">
      <formula>"&lt;,2"</formula>
    </cfRule>
  </conditionalFormatting>
  <conditionalFormatting sqref="AW67:AW71">
    <cfRule type="expression" dxfId="855" priority="980">
      <formula>"&lt;,2"</formula>
    </cfRule>
  </conditionalFormatting>
  <conditionalFormatting sqref="BA67">
    <cfRule type="expression" dxfId="854" priority="982">
      <formula>$BD67=25</formula>
    </cfRule>
    <cfRule type="expression" dxfId="853" priority="983">
      <formula>$BD67=24</formula>
    </cfRule>
    <cfRule type="expression" dxfId="852" priority="984">
      <formula>$BD67=23</formula>
    </cfRule>
    <cfRule type="expression" dxfId="851" priority="985">
      <formula>$BD67=22</formula>
    </cfRule>
    <cfRule type="expression" dxfId="850" priority="986">
      <formula>$BD67=21</formula>
    </cfRule>
    <cfRule type="expression" dxfId="849" priority="987">
      <formula>$BD67=20</formula>
    </cfRule>
    <cfRule type="expression" dxfId="848" priority="988">
      <formula>$BD67=19</formula>
    </cfRule>
    <cfRule type="expression" dxfId="847" priority="989">
      <formula>$BD67=18</formula>
    </cfRule>
    <cfRule type="expression" dxfId="846" priority="990">
      <formula>$BD67=17</formula>
    </cfRule>
    <cfRule type="expression" dxfId="845" priority="991">
      <formula>$BD67=16</formula>
    </cfRule>
    <cfRule type="expression" dxfId="844" priority="992">
      <formula>$BD67=15</formula>
    </cfRule>
    <cfRule type="expression" dxfId="843" priority="993">
      <formula>$BD67=14</formula>
    </cfRule>
    <cfRule type="expression" dxfId="842" priority="994">
      <formula>$BD67=13</formula>
    </cfRule>
    <cfRule type="expression" dxfId="841" priority="995">
      <formula>$BD67=12</formula>
    </cfRule>
    <cfRule type="expression" dxfId="840" priority="996">
      <formula>$BD67=11</formula>
    </cfRule>
    <cfRule type="expression" dxfId="839" priority="997">
      <formula>$BD67=10</formula>
    </cfRule>
    <cfRule type="expression" dxfId="838" priority="998">
      <formula>$BD67=9</formula>
    </cfRule>
    <cfRule type="expression" dxfId="837" priority="999">
      <formula>$BD67=8</formula>
    </cfRule>
    <cfRule type="expression" dxfId="836" priority="1000">
      <formula>$BD67=7</formula>
    </cfRule>
    <cfRule type="expression" dxfId="835" priority="1001">
      <formula>$BD67=6</formula>
    </cfRule>
    <cfRule type="expression" dxfId="834" priority="1002">
      <formula>$BD67=5</formula>
    </cfRule>
    <cfRule type="expression" dxfId="833" priority="1003">
      <formula>$BD67=4</formula>
    </cfRule>
    <cfRule type="expression" dxfId="832" priority="1004">
      <formula>$BD67=3</formula>
    </cfRule>
    <cfRule type="expression" dxfId="831" priority="1005">
      <formula>$BD67=2</formula>
    </cfRule>
    <cfRule type="expression" dxfId="830" priority="1006">
      <formula>$BD67=1</formula>
    </cfRule>
  </conditionalFormatting>
  <conditionalFormatting sqref="AX67:AX71">
    <cfRule type="beginsWith" dxfId="829" priority="975" operator="beginsWith" text="MUY ALTA">
      <formula>LEFT(AX67,LEN("MUY ALTA"))="MUY ALTA"</formula>
    </cfRule>
    <cfRule type="beginsWith" dxfId="828" priority="976" operator="beginsWith" text="ALTA">
      <formula>LEFT(AX67,LEN("ALTA"))="ALTA"</formula>
    </cfRule>
    <cfRule type="beginsWith" dxfId="827" priority="977" operator="beginsWith" text="MEDIA">
      <formula>LEFT(AX67,LEN("MEDIA"))="MEDIA"</formula>
    </cfRule>
    <cfRule type="beginsWith" dxfId="826" priority="978" operator="beginsWith" text="BAJA">
      <formula>LEFT(AX67,LEN("BAJA"))="BAJA"</formula>
    </cfRule>
    <cfRule type="beginsWith" dxfId="825" priority="979" operator="beginsWith" text="MUY BAJA">
      <formula>LEFT(AX67,LEN("MUY BAJA"))="MUY BAJA"</formula>
    </cfRule>
  </conditionalFormatting>
  <conditionalFormatting sqref="AZ67:AZ71">
    <cfRule type="beginsWith" dxfId="824" priority="970" operator="beginsWith" text="MUY ALTA">
      <formula>LEFT(AZ67,LEN("MUY ALTA"))="MUY ALTA"</formula>
    </cfRule>
    <cfRule type="beginsWith" dxfId="823" priority="971" operator="beginsWith" text="ALTA">
      <formula>LEFT(AZ67,LEN("ALTA"))="ALTA"</formula>
    </cfRule>
    <cfRule type="beginsWith" dxfId="822" priority="972" operator="beginsWith" text="MEDIA">
      <formula>LEFT(AZ67,LEN("MEDIA"))="MEDIA"</formula>
    </cfRule>
    <cfRule type="beginsWith" dxfId="821" priority="973" operator="beginsWith" text="BAJA">
      <formula>LEFT(AZ67,LEN("BAJA"))="BAJA"</formula>
    </cfRule>
    <cfRule type="beginsWith" dxfId="820" priority="974" operator="beginsWith" text="MUY BAJA">
      <formula>LEFT(AZ67,LEN("MUY BAJA"))="MUY BAJA"</formula>
    </cfRule>
  </conditionalFormatting>
  <conditionalFormatting sqref="AO69:AP71">
    <cfRule type="cellIs" dxfId="819" priority="968" operator="equal">
      <formula>"NO"</formula>
    </cfRule>
  </conditionalFormatting>
  <conditionalFormatting sqref="V67:V71">
    <cfRule type="expression" dxfId="818" priority="885">
      <formula>W67="X"</formula>
    </cfRule>
  </conditionalFormatting>
  <conditionalFormatting sqref="AJ67">
    <cfRule type="cellIs" dxfId="817" priority="882" operator="equal">
      <formula>0.6</formula>
    </cfRule>
    <cfRule type="cellIs" dxfId="816" priority="883" operator="equal">
      <formula>1</formula>
    </cfRule>
    <cfRule type="cellIs" dxfId="815" priority="884" operator="equal">
      <formula>0.8</formula>
    </cfRule>
  </conditionalFormatting>
  <conditionalFormatting sqref="W67">
    <cfRule type="cellIs" dxfId="814" priority="880" operator="equal">
      <formula>"X"</formula>
    </cfRule>
  </conditionalFormatting>
  <conditionalFormatting sqref="W67">
    <cfRule type="cellIs" dxfId="813" priority="879" operator="equal">
      <formula>"X"</formula>
    </cfRule>
  </conditionalFormatting>
  <conditionalFormatting sqref="W67">
    <cfRule type="expression" dxfId="812" priority="877">
      <formula>V67=Y</formula>
    </cfRule>
    <cfRule type="expression" dxfId="811" priority="878">
      <formula>V67="y"</formula>
    </cfRule>
  </conditionalFormatting>
  <conditionalFormatting sqref="BB67">
    <cfRule type="cellIs" dxfId="810" priority="876" stopIfTrue="1" operator="equal">
      <formula>"SI"</formula>
    </cfRule>
  </conditionalFormatting>
  <conditionalFormatting sqref="BB67:BB71">
    <cfRule type="cellIs" dxfId="809" priority="873" operator="equal">
      <formula>"Evitar"</formula>
    </cfRule>
    <cfRule type="cellIs" dxfId="808" priority="874" operator="equal">
      <formula>"Aceptar"</formula>
    </cfRule>
    <cfRule type="cellIs" dxfId="807" priority="875" operator="equal">
      <formula>"Reducir"</formula>
    </cfRule>
  </conditionalFormatting>
  <conditionalFormatting sqref="BB67:BB71">
    <cfRule type="cellIs" dxfId="806" priority="872" operator="equal">
      <formula>"combatir"</formula>
    </cfRule>
  </conditionalFormatting>
  <conditionalFormatting sqref="BB67:BB71">
    <cfRule type="cellIs" dxfId="805" priority="871" operator="equal">
      <formula>"compartir"</formula>
    </cfRule>
  </conditionalFormatting>
  <conditionalFormatting sqref="CC19:CD23 CG19:CH23 CK19:CL23 CO19:CP23">
    <cfRule type="cellIs" dxfId="804" priority="869" operator="equal">
      <formula>"NO"</formula>
    </cfRule>
    <cfRule type="cellIs" dxfId="803" priority="870" operator="equal">
      <formula>"SI"</formula>
    </cfRule>
  </conditionalFormatting>
  <conditionalFormatting sqref="DC19:DD23 DG19:DH23 DO19:DP23 DK19:DL23">
    <cfRule type="cellIs" dxfId="802" priority="867" operator="equal">
      <formula>"NO"</formula>
    </cfRule>
    <cfRule type="cellIs" dxfId="801" priority="868" operator="equal">
      <formula>"SI"</formula>
    </cfRule>
  </conditionalFormatting>
  <conditionalFormatting sqref="CW19:CZ23">
    <cfRule type="cellIs" dxfId="800" priority="865" operator="equal">
      <formula>"NO"</formula>
    </cfRule>
    <cfRule type="cellIs" dxfId="799" priority="866" operator="equal">
      <formula>"SI"</formula>
    </cfRule>
  </conditionalFormatting>
  <conditionalFormatting sqref="AD25:AE29">
    <cfRule type="cellIs" dxfId="750" priority="756" operator="equal">
      <formula>25</formula>
    </cfRule>
  </conditionalFormatting>
  <conditionalFormatting sqref="AF25:AG29">
    <cfRule type="cellIs" dxfId="749" priority="755" operator="equal">
      <formula>15</formula>
    </cfRule>
  </conditionalFormatting>
  <conditionalFormatting sqref="AD25:AE29">
    <cfRule type="expression" dxfId="748" priority="754">
      <formula>AF25=15</formula>
    </cfRule>
  </conditionalFormatting>
  <conditionalFormatting sqref="AF25:AG29">
    <cfRule type="expression" dxfId="747" priority="753">
      <formula>AD25=25</formula>
    </cfRule>
  </conditionalFormatting>
  <conditionalFormatting sqref="AB25:AC25">
    <cfRule type="expression" dxfId="746" priority="740">
      <formula>AB25=10</formula>
    </cfRule>
    <cfRule type="expression" dxfId="745" priority="741">
      <formula>Z25=15</formula>
    </cfRule>
    <cfRule type="expression" dxfId="744" priority="742">
      <formula>X25=25</formula>
    </cfRule>
    <cfRule type="cellIs" dxfId="743" priority="752" operator="equal">
      <formula>25</formula>
    </cfRule>
  </conditionalFormatting>
  <conditionalFormatting sqref="AB25:AC25">
    <cfRule type="expression" dxfId="742" priority="749">
      <formula>AD25=15</formula>
    </cfRule>
    <cfRule type="expression" dxfId="741" priority="750">
      <formula>AF25=10</formula>
    </cfRule>
    <cfRule type="expression" dxfId="740" priority="751">
      <formula>AD25=15</formula>
    </cfRule>
  </conditionalFormatting>
  <conditionalFormatting sqref="X25:Y25">
    <cfRule type="expression" dxfId="739" priority="746">
      <formula>AB25=10</formula>
    </cfRule>
    <cfRule type="expression" dxfId="738" priority="747">
      <formula>X25=25</formula>
    </cfRule>
    <cfRule type="expression" dxfId="737" priority="748">
      <formula>Z25=15</formula>
    </cfRule>
  </conditionalFormatting>
  <conditionalFormatting sqref="Z25:AA25">
    <cfRule type="expression" dxfId="736" priority="743">
      <formula>Z25=15</formula>
    </cfRule>
    <cfRule type="expression" dxfId="735" priority="744">
      <formula>AB25=10</formula>
    </cfRule>
    <cfRule type="expression" dxfId="734" priority="745">
      <formula>X25=25</formula>
    </cfRule>
  </conditionalFormatting>
  <conditionalFormatting sqref="AB26:AC29">
    <cfRule type="expression" dxfId="733" priority="727">
      <formula>AB26=10</formula>
    </cfRule>
    <cfRule type="expression" dxfId="732" priority="728">
      <formula>Z26=15</formula>
    </cfRule>
    <cfRule type="expression" dxfId="731" priority="729">
      <formula>X26=25</formula>
    </cfRule>
    <cfRule type="cellIs" dxfId="730" priority="739" operator="equal">
      <formula>25</formula>
    </cfRule>
  </conditionalFormatting>
  <conditionalFormatting sqref="AB26:AC29">
    <cfRule type="expression" dxfId="729" priority="736">
      <formula>AD26=15</formula>
    </cfRule>
    <cfRule type="expression" dxfId="728" priority="737">
      <formula>AF26=10</formula>
    </cfRule>
    <cfRule type="expression" dxfId="727" priority="738">
      <formula>AD26=15</formula>
    </cfRule>
  </conditionalFormatting>
  <conditionalFormatting sqref="X26:Y29">
    <cfRule type="expression" dxfId="726" priority="733">
      <formula>AB26=10</formula>
    </cfRule>
    <cfRule type="expression" dxfId="725" priority="734">
      <formula>X26=25</formula>
    </cfRule>
    <cfRule type="expression" dxfId="724" priority="735">
      <formula>Z26=15</formula>
    </cfRule>
  </conditionalFormatting>
  <conditionalFormatting sqref="Z26:AA29">
    <cfRule type="expression" dxfId="723" priority="730">
      <formula>Z26=15</formula>
    </cfRule>
    <cfRule type="expression" dxfId="722" priority="731">
      <formula>AB26=10</formula>
    </cfRule>
    <cfRule type="expression" dxfId="721" priority="732">
      <formula>X26=25</formula>
    </cfRule>
  </conditionalFormatting>
  <conditionalFormatting sqref="AD31:AE35">
    <cfRule type="cellIs" dxfId="720" priority="726" operator="equal">
      <formula>25</formula>
    </cfRule>
  </conditionalFormatting>
  <conditionalFormatting sqref="AF31:AG35">
    <cfRule type="cellIs" dxfId="719" priority="725" operator="equal">
      <formula>15</formula>
    </cfRule>
  </conditionalFormatting>
  <conditionalFormatting sqref="AD31:AE35">
    <cfRule type="expression" dxfId="718" priority="724">
      <formula>AF31=15</formula>
    </cfRule>
  </conditionalFormatting>
  <conditionalFormatting sqref="AF31:AG35">
    <cfRule type="expression" dxfId="717" priority="723">
      <formula>AD31=25</formula>
    </cfRule>
  </conditionalFormatting>
  <conditionalFormatting sqref="AB31:AC31">
    <cfRule type="expression" dxfId="716" priority="710">
      <formula>AB31=10</formula>
    </cfRule>
    <cfRule type="expression" dxfId="715" priority="711">
      <formula>Z31=15</formula>
    </cfRule>
    <cfRule type="expression" dxfId="714" priority="712">
      <formula>X31=25</formula>
    </cfRule>
    <cfRule type="cellIs" dxfId="713" priority="722" operator="equal">
      <formula>25</formula>
    </cfRule>
  </conditionalFormatting>
  <conditionalFormatting sqref="AB31:AC31">
    <cfRule type="expression" dxfId="712" priority="719">
      <formula>AD31=15</formula>
    </cfRule>
    <cfRule type="expression" dxfId="711" priority="720">
      <formula>AF31=10</formula>
    </cfRule>
    <cfRule type="expression" dxfId="710" priority="721">
      <formula>AD31=15</formula>
    </cfRule>
  </conditionalFormatting>
  <conditionalFormatting sqref="X31:Y31">
    <cfRule type="expression" dxfId="709" priority="716">
      <formula>AB31=10</formula>
    </cfRule>
    <cfRule type="expression" dxfId="708" priority="717">
      <formula>X31=25</formula>
    </cfRule>
    <cfRule type="expression" dxfId="707" priority="718">
      <formula>Z31=15</formula>
    </cfRule>
  </conditionalFormatting>
  <conditionalFormatting sqref="Z31:AA31">
    <cfRule type="expression" dxfId="706" priority="713">
      <formula>Z31=15</formula>
    </cfRule>
    <cfRule type="expression" dxfId="705" priority="714">
      <formula>AB31=10</formula>
    </cfRule>
    <cfRule type="expression" dxfId="704" priority="715">
      <formula>X31=25</formula>
    </cfRule>
  </conditionalFormatting>
  <conditionalFormatting sqref="AB32:AC35">
    <cfRule type="expression" dxfId="703" priority="697">
      <formula>AB32=10</formula>
    </cfRule>
    <cfRule type="expression" dxfId="702" priority="698">
      <formula>Z32=15</formula>
    </cfRule>
    <cfRule type="expression" dxfId="701" priority="699">
      <formula>X32=25</formula>
    </cfRule>
    <cfRule type="cellIs" dxfId="700" priority="709" operator="equal">
      <formula>25</formula>
    </cfRule>
  </conditionalFormatting>
  <conditionalFormatting sqref="AB32:AC35">
    <cfRule type="expression" dxfId="699" priority="706">
      <formula>AD32=15</formula>
    </cfRule>
    <cfRule type="expression" dxfId="698" priority="707">
      <formula>AF32=10</formula>
    </cfRule>
    <cfRule type="expression" dxfId="697" priority="708">
      <formula>AD32=15</formula>
    </cfRule>
  </conditionalFormatting>
  <conditionalFormatting sqref="X32:Y35">
    <cfRule type="expression" dxfId="696" priority="703">
      <formula>AB32=10</formula>
    </cfRule>
    <cfRule type="expression" dxfId="695" priority="704">
      <formula>X32=25</formula>
    </cfRule>
    <cfRule type="expression" dxfId="694" priority="705">
      <formula>Z32=15</formula>
    </cfRule>
  </conditionalFormatting>
  <conditionalFormatting sqref="Z32:AA35">
    <cfRule type="expression" dxfId="693" priority="700">
      <formula>Z32=15</formula>
    </cfRule>
    <cfRule type="expression" dxfId="692" priority="701">
      <formula>AB32=10</formula>
    </cfRule>
    <cfRule type="expression" dxfId="691" priority="702">
      <formula>X32=25</formula>
    </cfRule>
  </conditionalFormatting>
  <conditionalFormatting sqref="AD37:AE41">
    <cfRule type="cellIs" dxfId="690" priority="696" operator="equal">
      <formula>25</formula>
    </cfRule>
  </conditionalFormatting>
  <conditionalFormatting sqref="AF37:AG41">
    <cfRule type="cellIs" dxfId="689" priority="695" operator="equal">
      <formula>15</formula>
    </cfRule>
  </conditionalFormatting>
  <conditionalFormatting sqref="AD37:AE41">
    <cfRule type="expression" dxfId="688" priority="694">
      <formula>AF37=15</formula>
    </cfRule>
  </conditionalFormatting>
  <conditionalFormatting sqref="AF37:AG41">
    <cfRule type="expression" dxfId="687" priority="693">
      <formula>AD37=25</formula>
    </cfRule>
  </conditionalFormatting>
  <conditionalFormatting sqref="AB37:AC37">
    <cfRule type="expression" dxfId="686" priority="680">
      <formula>AB37=10</formula>
    </cfRule>
    <cfRule type="expression" dxfId="685" priority="681">
      <formula>Z37=15</formula>
    </cfRule>
    <cfRule type="expression" dxfId="684" priority="682">
      <formula>X37=25</formula>
    </cfRule>
    <cfRule type="cellIs" dxfId="683" priority="692" operator="equal">
      <formula>25</formula>
    </cfRule>
  </conditionalFormatting>
  <conditionalFormatting sqref="AB37:AC37">
    <cfRule type="expression" dxfId="682" priority="689">
      <formula>AD37=15</formula>
    </cfRule>
    <cfRule type="expression" dxfId="681" priority="690">
      <formula>AF37=10</formula>
    </cfRule>
    <cfRule type="expression" dxfId="680" priority="691">
      <formula>AD37=15</formula>
    </cfRule>
  </conditionalFormatting>
  <conditionalFormatting sqref="X37:Y37">
    <cfRule type="expression" dxfId="679" priority="686">
      <formula>AB37=10</formula>
    </cfRule>
    <cfRule type="expression" dxfId="678" priority="687">
      <formula>X37=25</formula>
    </cfRule>
    <cfRule type="expression" dxfId="677" priority="688">
      <formula>Z37=15</formula>
    </cfRule>
  </conditionalFormatting>
  <conditionalFormatting sqref="Z37:AA37">
    <cfRule type="expression" dxfId="676" priority="683">
      <formula>Z37=15</formula>
    </cfRule>
    <cfRule type="expression" dxfId="675" priority="684">
      <formula>AB37=10</formula>
    </cfRule>
    <cfRule type="expression" dxfId="674" priority="685">
      <formula>X37=25</formula>
    </cfRule>
  </conditionalFormatting>
  <conditionalFormatting sqref="AB38:AC41">
    <cfRule type="expression" dxfId="673" priority="667">
      <formula>AB38=10</formula>
    </cfRule>
    <cfRule type="expression" dxfId="672" priority="668">
      <formula>Z38=15</formula>
    </cfRule>
    <cfRule type="expression" dxfId="671" priority="669">
      <formula>X38=25</formula>
    </cfRule>
    <cfRule type="cellIs" dxfId="670" priority="679" operator="equal">
      <formula>25</formula>
    </cfRule>
  </conditionalFormatting>
  <conditionalFormatting sqref="AB38:AC41">
    <cfRule type="expression" dxfId="669" priority="676">
      <formula>AD38=15</formula>
    </cfRule>
    <cfRule type="expression" dxfId="668" priority="677">
      <formula>AF38=10</formula>
    </cfRule>
    <cfRule type="expression" dxfId="667" priority="678">
      <formula>AD38=15</formula>
    </cfRule>
  </conditionalFormatting>
  <conditionalFormatting sqref="X38:Y41">
    <cfRule type="expression" dxfId="666" priority="673">
      <formula>AB38=10</formula>
    </cfRule>
    <cfRule type="expression" dxfId="665" priority="674">
      <formula>X38=25</formula>
    </cfRule>
    <cfRule type="expression" dxfId="664" priority="675">
      <formula>Z38=15</formula>
    </cfRule>
  </conditionalFormatting>
  <conditionalFormatting sqref="Z38:AA41">
    <cfRule type="expression" dxfId="663" priority="670">
      <formula>Z38=15</formula>
    </cfRule>
    <cfRule type="expression" dxfId="662" priority="671">
      <formula>AB38=10</formula>
    </cfRule>
    <cfRule type="expression" dxfId="661" priority="672">
      <formula>X38=25</formula>
    </cfRule>
  </conditionalFormatting>
  <conditionalFormatting sqref="AD43:AE47">
    <cfRule type="cellIs" dxfId="660" priority="666" operator="equal">
      <formula>25</formula>
    </cfRule>
  </conditionalFormatting>
  <conditionalFormatting sqref="AF43:AG47">
    <cfRule type="cellIs" dxfId="659" priority="665" operator="equal">
      <formula>15</formula>
    </cfRule>
  </conditionalFormatting>
  <conditionalFormatting sqref="AD43:AE47">
    <cfRule type="expression" dxfId="658" priority="664">
      <formula>AF43=15</formula>
    </cfRule>
  </conditionalFormatting>
  <conditionalFormatting sqref="AF43:AG47">
    <cfRule type="expression" dxfId="657" priority="663">
      <formula>AD43=25</formula>
    </cfRule>
  </conditionalFormatting>
  <conditionalFormatting sqref="AB43:AC43">
    <cfRule type="expression" dxfId="656" priority="650">
      <formula>AB43=10</formula>
    </cfRule>
    <cfRule type="expression" dxfId="655" priority="651">
      <formula>Z43=15</formula>
    </cfRule>
    <cfRule type="expression" dxfId="654" priority="652">
      <formula>X43=25</formula>
    </cfRule>
    <cfRule type="cellIs" dxfId="653" priority="662" operator="equal">
      <formula>25</formula>
    </cfRule>
  </conditionalFormatting>
  <conditionalFormatting sqref="AB43:AC43">
    <cfRule type="expression" dxfId="652" priority="659">
      <formula>AD43=15</formula>
    </cfRule>
    <cfRule type="expression" dxfId="651" priority="660">
      <formula>AF43=10</formula>
    </cfRule>
    <cfRule type="expression" dxfId="650" priority="661">
      <formula>AD43=15</formula>
    </cfRule>
  </conditionalFormatting>
  <conditionalFormatting sqref="X43:Y43">
    <cfRule type="expression" dxfId="649" priority="656">
      <formula>AB43=10</formula>
    </cfRule>
    <cfRule type="expression" dxfId="648" priority="657">
      <formula>X43=25</formula>
    </cfRule>
    <cfRule type="expression" dxfId="647" priority="658">
      <formula>Z43=15</formula>
    </cfRule>
  </conditionalFormatting>
  <conditionalFormatting sqref="Z43:AA43">
    <cfRule type="expression" dxfId="646" priority="653">
      <formula>Z43=15</formula>
    </cfRule>
    <cfRule type="expression" dxfId="645" priority="654">
      <formula>AB43=10</formula>
    </cfRule>
    <cfRule type="expression" dxfId="644" priority="655">
      <formula>X43=25</formula>
    </cfRule>
  </conditionalFormatting>
  <conditionalFormatting sqref="AB44:AC47">
    <cfRule type="expression" dxfId="643" priority="637">
      <formula>AB44=10</formula>
    </cfRule>
    <cfRule type="expression" dxfId="642" priority="638">
      <formula>Z44=15</formula>
    </cfRule>
    <cfRule type="expression" dxfId="641" priority="639">
      <formula>X44=25</formula>
    </cfRule>
    <cfRule type="cellIs" dxfId="640" priority="649" operator="equal">
      <formula>25</formula>
    </cfRule>
  </conditionalFormatting>
  <conditionalFormatting sqref="AB44:AC47">
    <cfRule type="expression" dxfId="639" priority="646">
      <formula>AD44=15</formula>
    </cfRule>
    <cfRule type="expression" dxfId="638" priority="647">
      <formula>AF44=10</formula>
    </cfRule>
    <cfRule type="expression" dxfId="637" priority="648">
      <formula>AD44=15</formula>
    </cfRule>
  </conditionalFormatting>
  <conditionalFormatting sqref="X44:Y47">
    <cfRule type="expression" dxfId="636" priority="643">
      <formula>AB44=10</formula>
    </cfRule>
    <cfRule type="expression" dxfId="635" priority="644">
      <formula>X44=25</formula>
    </cfRule>
    <cfRule type="expression" dxfId="634" priority="645">
      <formula>Z44=15</formula>
    </cfRule>
  </conditionalFormatting>
  <conditionalFormatting sqref="Z44:AA47">
    <cfRule type="expression" dxfId="633" priority="640">
      <formula>Z44=15</formula>
    </cfRule>
    <cfRule type="expression" dxfId="632" priority="641">
      <formula>AB44=10</formula>
    </cfRule>
    <cfRule type="expression" dxfId="631" priority="642">
      <formula>X44=25</formula>
    </cfRule>
  </conditionalFormatting>
  <conditionalFormatting sqref="AD49:AE53">
    <cfRule type="cellIs" dxfId="630" priority="636" operator="equal">
      <formula>25</formula>
    </cfRule>
  </conditionalFormatting>
  <conditionalFormatting sqref="AF49:AG53">
    <cfRule type="cellIs" dxfId="629" priority="635" operator="equal">
      <formula>15</formula>
    </cfRule>
  </conditionalFormatting>
  <conditionalFormatting sqref="AD49:AE53">
    <cfRule type="expression" dxfId="628" priority="634">
      <formula>AF49=15</formula>
    </cfRule>
  </conditionalFormatting>
  <conditionalFormatting sqref="AF49:AG53">
    <cfRule type="expression" dxfId="627" priority="633">
      <formula>AD49=25</formula>
    </cfRule>
  </conditionalFormatting>
  <conditionalFormatting sqref="AB49:AC49">
    <cfRule type="expression" dxfId="626" priority="620">
      <formula>AB49=10</formula>
    </cfRule>
    <cfRule type="expression" dxfId="625" priority="621">
      <formula>Z49=15</formula>
    </cfRule>
    <cfRule type="expression" dxfId="624" priority="622">
      <formula>X49=25</formula>
    </cfRule>
    <cfRule type="cellIs" dxfId="623" priority="632" operator="equal">
      <formula>25</formula>
    </cfRule>
  </conditionalFormatting>
  <conditionalFormatting sqref="AB49:AC49">
    <cfRule type="expression" dxfId="622" priority="629">
      <formula>AD49=15</formula>
    </cfRule>
    <cfRule type="expression" dxfId="621" priority="630">
      <formula>AF49=10</formula>
    </cfRule>
    <cfRule type="expression" dxfId="620" priority="631">
      <formula>AD49=15</formula>
    </cfRule>
  </conditionalFormatting>
  <conditionalFormatting sqref="X49:Y49">
    <cfRule type="expression" dxfId="619" priority="626">
      <formula>AB49=10</formula>
    </cfRule>
    <cfRule type="expression" dxfId="618" priority="627">
      <formula>X49=25</formula>
    </cfRule>
    <cfRule type="expression" dxfId="617" priority="628">
      <formula>Z49=15</formula>
    </cfRule>
  </conditionalFormatting>
  <conditionalFormatting sqref="Z49:AA49">
    <cfRule type="expression" dxfId="616" priority="623">
      <formula>Z49=15</formula>
    </cfRule>
    <cfRule type="expression" dxfId="615" priority="624">
      <formula>AB49=10</formula>
    </cfRule>
    <cfRule type="expression" dxfId="614" priority="625">
      <formula>X49=25</formula>
    </cfRule>
  </conditionalFormatting>
  <conditionalFormatting sqref="AB50:AC53">
    <cfRule type="expression" dxfId="613" priority="607">
      <formula>AB50=10</formula>
    </cfRule>
    <cfRule type="expression" dxfId="612" priority="608">
      <formula>Z50=15</formula>
    </cfRule>
    <cfRule type="expression" dxfId="611" priority="609">
      <formula>X50=25</formula>
    </cfRule>
    <cfRule type="cellIs" dxfId="610" priority="619" operator="equal">
      <formula>25</formula>
    </cfRule>
  </conditionalFormatting>
  <conditionalFormatting sqref="AB50:AC53">
    <cfRule type="expression" dxfId="609" priority="616">
      <formula>AD50=15</formula>
    </cfRule>
    <cfRule type="expression" dxfId="608" priority="617">
      <formula>AF50=10</formula>
    </cfRule>
    <cfRule type="expression" dxfId="607" priority="618">
      <formula>AD50=15</formula>
    </cfRule>
  </conditionalFormatting>
  <conditionalFormatting sqref="X50:Y53">
    <cfRule type="expression" dxfId="606" priority="613">
      <formula>AB50=10</formula>
    </cfRule>
    <cfRule type="expression" dxfId="605" priority="614">
      <formula>X50=25</formula>
    </cfRule>
    <cfRule type="expression" dxfId="604" priority="615">
      <formula>Z50=15</formula>
    </cfRule>
  </conditionalFormatting>
  <conditionalFormatting sqref="Z50:AA53">
    <cfRule type="expression" dxfId="603" priority="610">
      <formula>Z50=15</formula>
    </cfRule>
    <cfRule type="expression" dxfId="602" priority="611">
      <formula>AB50=10</formula>
    </cfRule>
    <cfRule type="expression" dxfId="601" priority="612">
      <formula>X50=25</formula>
    </cfRule>
  </conditionalFormatting>
  <conditionalFormatting sqref="AD55:AE59">
    <cfRule type="cellIs" dxfId="600" priority="606" operator="equal">
      <formula>25</formula>
    </cfRule>
  </conditionalFormatting>
  <conditionalFormatting sqref="AF55:AG59">
    <cfRule type="cellIs" dxfId="599" priority="605" operator="equal">
      <formula>15</formula>
    </cfRule>
  </conditionalFormatting>
  <conditionalFormatting sqref="AD55:AE59">
    <cfRule type="expression" dxfId="598" priority="604">
      <formula>AF55=15</formula>
    </cfRule>
  </conditionalFormatting>
  <conditionalFormatting sqref="AF55:AG59">
    <cfRule type="expression" dxfId="597" priority="603">
      <formula>AD55=25</formula>
    </cfRule>
  </conditionalFormatting>
  <conditionalFormatting sqref="AB55:AC55">
    <cfRule type="expression" dxfId="596" priority="590">
      <formula>AB55=10</formula>
    </cfRule>
    <cfRule type="expression" dxfId="595" priority="591">
      <formula>Z55=15</formula>
    </cfRule>
    <cfRule type="expression" dxfId="594" priority="592">
      <formula>X55=25</formula>
    </cfRule>
    <cfRule type="cellIs" dxfId="593" priority="602" operator="equal">
      <formula>25</formula>
    </cfRule>
  </conditionalFormatting>
  <conditionalFormatting sqref="AB55:AC55">
    <cfRule type="expression" dxfId="592" priority="599">
      <formula>AD55=15</formula>
    </cfRule>
    <cfRule type="expression" dxfId="591" priority="600">
      <formula>AF55=10</formula>
    </cfRule>
    <cfRule type="expression" dxfId="590" priority="601">
      <formula>AD55=15</formula>
    </cfRule>
  </conditionalFormatting>
  <conditionalFormatting sqref="X55:Y55">
    <cfRule type="expression" dxfId="589" priority="596">
      <formula>AB55=10</formula>
    </cfRule>
    <cfRule type="expression" dxfId="588" priority="597">
      <formula>X55=25</formula>
    </cfRule>
    <cfRule type="expression" dxfId="587" priority="598">
      <formula>Z55=15</formula>
    </cfRule>
  </conditionalFormatting>
  <conditionalFormatting sqref="Z55:AA55">
    <cfRule type="expression" dxfId="586" priority="593">
      <formula>Z55=15</formula>
    </cfRule>
    <cfRule type="expression" dxfId="585" priority="594">
      <formula>AB55=10</formula>
    </cfRule>
    <cfRule type="expression" dxfId="584" priority="595">
      <formula>X55=25</formula>
    </cfRule>
  </conditionalFormatting>
  <conditionalFormatting sqref="AB56:AC59">
    <cfRule type="expression" dxfId="583" priority="577">
      <formula>AB56=10</formula>
    </cfRule>
    <cfRule type="expression" dxfId="582" priority="578">
      <formula>Z56=15</formula>
    </cfRule>
    <cfRule type="expression" dxfId="581" priority="579">
      <formula>X56=25</formula>
    </cfRule>
    <cfRule type="cellIs" dxfId="580" priority="589" operator="equal">
      <formula>25</formula>
    </cfRule>
  </conditionalFormatting>
  <conditionalFormatting sqref="AB56:AC59">
    <cfRule type="expression" dxfId="579" priority="586">
      <formula>AD56=15</formula>
    </cfRule>
    <cfRule type="expression" dxfId="578" priority="587">
      <formula>AF56=10</formula>
    </cfRule>
    <cfRule type="expression" dxfId="577" priority="588">
      <formula>AD56=15</formula>
    </cfRule>
  </conditionalFormatting>
  <conditionalFormatting sqref="X56:Y59">
    <cfRule type="expression" dxfId="576" priority="583">
      <formula>AB56=10</formula>
    </cfRule>
    <cfRule type="expression" dxfId="575" priority="584">
      <formula>X56=25</formula>
    </cfRule>
    <cfRule type="expression" dxfId="574" priority="585">
      <formula>Z56=15</formula>
    </cfRule>
  </conditionalFormatting>
  <conditionalFormatting sqref="Z56:AA59">
    <cfRule type="expression" dxfId="573" priority="580">
      <formula>Z56=15</formula>
    </cfRule>
    <cfRule type="expression" dxfId="572" priority="581">
      <formula>AB56=10</formula>
    </cfRule>
    <cfRule type="expression" dxfId="571" priority="582">
      <formula>X56=25</formula>
    </cfRule>
  </conditionalFormatting>
  <conditionalFormatting sqref="AD61:AE65">
    <cfRule type="cellIs" dxfId="570" priority="576" operator="equal">
      <formula>25</formula>
    </cfRule>
  </conditionalFormatting>
  <conditionalFormatting sqref="AF61:AG65">
    <cfRule type="cellIs" dxfId="569" priority="575" operator="equal">
      <formula>15</formula>
    </cfRule>
  </conditionalFormatting>
  <conditionalFormatting sqref="AD61:AE65">
    <cfRule type="expression" dxfId="568" priority="574">
      <formula>AF61=15</formula>
    </cfRule>
  </conditionalFormatting>
  <conditionalFormatting sqref="AF61:AG65">
    <cfRule type="expression" dxfId="567" priority="573">
      <formula>AD61=25</formula>
    </cfRule>
  </conditionalFormatting>
  <conditionalFormatting sqref="AB61:AC61">
    <cfRule type="expression" dxfId="566" priority="560">
      <formula>AB61=10</formula>
    </cfRule>
    <cfRule type="expression" dxfId="565" priority="561">
      <formula>Z61=15</formula>
    </cfRule>
    <cfRule type="expression" dxfId="564" priority="562">
      <formula>X61=25</formula>
    </cfRule>
    <cfRule type="cellIs" dxfId="563" priority="572" operator="equal">
      <formula>25</formula>
    </cfRule>
  </conditionalFormatting>
  <conditionalFormatting sqref="AB61:AC61">
    <cfRule type="expression" dxfId="562" priority="569">
      <formula>AD61=15</formula>
    </cfRule>
    <cfRule type="expression" dxfId="561" priority="570">
      <formula>AF61=10</formula>
    </cfRule>
    <cfRule type="expression" dxfId="560" priority="571">
      <formula>AD61=15</formula>
    </cfRule>
  </conditionalFormatting>
  <conditionalFormatting sqref="X61:Y61">
    <cfRule type="expression" dxfId="559" priority="566">
      <formula>AB61=10</formula>
    </cfRule>
    <cfRule type="expression" dxfId="558" priority="567">
      <formula>X61=25</formula>
    </cfRule>
    <cfRule type="expression" dxfId="557" priority="568">
      <formula>Z61=15</formula>
    </cfRule>
  </conditionalFormatting>
  <conditionalFormatting sqref="Z61:AA61">
    <cfRule type="expression" dxfId="556" priority="563">
      <formula>Z61=15</formula>
    </cfRule>
    <cfRule type="expression" dxfId="555" priority="564">
      <formula>AB61=10</formula>
    </cfRule>
    <cfRule type="expression" dxfId="554" priority="565">
      <formula>X61=25</formula>
    </cfRule>
  </conditionalFormatting>
  <conditionalFormatting sqref="AB62:AC65">
    <cfRule type="expression" dxfId="553" priority="547">
      <formula>AB62=10</formula>
    </cfRule>
    <cfRule type="expression" dxfId="552" priority="548">
      <formula>Z62=15</formula>
    </cfRule>
    <cfRule type="expression" dxfId="551" priority="549">
      <formula>X62=25</formula>
    </cfRule>
    <cfRule type="cellIs" dxfId="550" priority="559" operator="equal">
      <formula>25</formula>
    </cfRule>
  </conditionalFormatting>
  <conditionalFormatting sqref="AB62:AC65">
    <cfRule type="expression" dxfId="549" priority="556">
      <formula>AD62=15</formula>
    </cfRule>
    <cfRule type="expression" dxfId="548" priority="557">
      <formula>AF62=10</formula>
    </cfRule>
    <cfRule type="expression" dxfId="547" priority="558">
      <formula>AD62=15</formula>
    </cfRule>
  </conditionalFormatting>
  <conditionalFormatting sqref="X62:Y65">
    <cfRule type="expression" dxfId="546" priority="553">
      <formula>AB62=10</formula>
    </cfRule>
    <cfRule type="expression" dxfId="545" priority="554">
      <formula>X62=25</formula>
    </cfRule>
    <cfRule type="expression" dxfId="544" priority="555">
      <formula>Z62=15</formula>
    </cfRule>
  </conditionalFormatting>
  <conditionalFormatting sqref="Z62:AA65">
    <cfRule type="expression" dxfId="543" priority="550">
      <formula>Z62=15</formula>
    </cfRule>
    <cfRule type="expression" dxfId="542" priority="551">
      <formula>AB62=10</formula>
    </cfRule>
    <cfRule type="expression" dxfId="541" priority="552">
      <formula>X62=25</formula>
    </cfRule>
  </conditionalFormatting>
  <conditionalFormatting sqref="AD67:AE71">
    <cfRule type="cellIs" dxfId="540" priority="546" operator="equal">
      <formula>25</formula>
    </cfRule>
  </conditionalFormatting>
  <conditionalFormatting sqref="AF67:AG71">
    <cfRule type="cellIs" dxfId="539" priority="545" operator="equal">
      <formula>15</formula>
    </cfRule>
  </conditionalFormatting>
  <conditionalFormatting sqref="AD67:AE71">
    <cfRule type="expression" dxfId="538" priority="544">
      <formula>AF67=15</formula>
    </cfRule>
  </conditionalFormatting>
  <conditionalFormatting sqref="AF67:AG71">
    <cfRule type="expression" dxfId="537" priority="543">
      <formula>AD67=25</formula>
    </cfRule>
  </conditionalFormatting>
  <conditionalFormatting sqref="AB67:AC67">
    <cfRule type="expression" dxfId="536" priority="530">
      <formula>AB67=10</formula>
    </cfRule>
    <cfRule type="expression" dxfId="535" priority="531">
      <formula>Z67=15</formula>
    </cfRule>
    <cfRule type="expression" dxfId="534" priority="532">
      <formula>X67=25</formula>
    </cfRule>
    <cfRule type="cellIs" dxfId="533" priority="542" operator="equal">
      <formula>25</formula>
    </cfRule>
  </conditionalFormatting>
  <conditionalFormatting sqref="AB67:AC67">
    <cfRule type="expression" dxfId="532" priority="539">
      <formula>AD67=15</formula>
    </cfRule>
    <cfRule type="expression" dxfId="531" priority="540">
      <formula>AF67=10</formula>
    </cfRule>
    <cfRule type="expression" dxfId="530" priority="541">
      <formula>AD67=15</formula>
    </cfRule>
  </conditionalFormatting>
  <conditionalFormatting sqref="X67:Y67">
    <cfRule type="expression" dxfId="529" priority="536">
      <formula>AB67=10</formula>
    </cfRule>
    <cfRule type="expression" dxfId="528" priority="537">
      <formula>X67=25</formula>
    </cfRule>
    <cfRule type="expression" dxfId="527" priority="538">
      <formula>Z67=15</formula>
    </cfRule>
  </conditionalFormatting>
  <conditionalFormatting sqref="Z67:AA67">
    <cfRule type="expression" dxfId="526" priority="533">
      <formula>Z67=15</formula>
    </cfRule>
    <cfRule type="expression" dxfId="525" priority="534">
      <formula>AB67=10</formula>
    </cfRule>
    <cfRule type="expression" dxfId="524" priority="535">
      <formula>X67=25</formula>
    </cfRule>
  </conditionalFormatting>
  <conditionalFormatting sqref="AB68:AC71">
    <cfRule type="expression" dxfId="523" priority="517">
      <formula>AB68=10</formula>
    </cfRule>
    <cfRule type="expression" dxfId="522" priority="518">
      <formula>Z68=15</formula>
    </cfRule>
    <cfRule type="expression" dxfId="521" priority="519">
      <formula>X68=25</formula>
    </cfRule>
    <cfRule type="cellIs" dxfId="520" priority="529" operator="equal">
      <formula>25</formula>
    </cfRule>
  </conditionalFormatting>
  <conditionalFormatting sqref="AB68:AC71">
    <cfRule type="expression" dxfId="519" priority="526">
      <formula>AD68=15</formula>
    </cfRule>
    <cfRule type="expression" dxfId="518" priority="527">
      <formula>AF68=10</formula>
    </cfRule>
    <cfRule type="expression" dxfId="517" priority="528">
      <formula>AD68=15</formula>
    </cfRule>
  </conditionalFormatting>
  <conditionalFormatting sqref="X68:Y71">
    <cfRule type="expression" dxfId="516" priority="523">
      <formula>AB68=10</formula>
    </cfRule>
    <cfRule type="expression" dxfId="515" priority="524">
      <formula>X68=25</formula>
    </cfRule>
    <cfRule type="expression" dxfId="514" priority="525">
      <formula>Z68=15</formula>
    </cfRule>
  </conditionalFormatting>
  <conditionalFormatting sqref="Z68:AA71">
    <cfRule type="expression" dxfId="513" priority="520">
      <formula>Z68=15</formula>
    </cfRule>
    <cfRule type="expression" dxfId="512" priority="521">
      <formula>AB68=10</formula>
    </cfRule>
    <cfRule type="expression" dxfId="511" priority="522">
      <formula>X68=25</formula>
    </cfRule>
  </conditionalFormatting>
  <conditionalFormatting sqref="AD73:AE77">
    <cfRule type="cellIs" dxfId="510" priority="516" operator="equal">
      <formula>25</formula>
    </cfRule>
  </conditionalFormatting>
  <conditionalFormatting sqref="AF73:AG77">
    <cfRule type="cellIs" dxfId="509" priority="515" operator="equal">
      <formula>15</formula>
    </cfRule>
  </conditionalFormatting>
  <conditionalFormatting sqref="AD73:AE77">
    <cfRule type="expression" dxfId="508" priority="514">
      <formula>AF73=15</formula>
    </cfRule>
  </conditionalFormatting>
  <conditionalFormatting sqref="AF73:AG77">
    <cfRule type="expression" dxfId="507" priority="513">
      <formula>AD73=25</formula>
    </cfRule>
  </conditionalFormatting>
  <conditionalFormatting sqref="AB73:AC73">
    <cfRule type="expression" dxfId="506" priority="500">
      <formula>AB73=10</formula>
    </cfRule>
    <cfRule type="expression" dxfId="505" priority="501">
      <formula>Z73=15</formula>
    </cfRule>
    <cfRule type="expression" dxfId="504" priority="502">
      <formula>X73=25</formula>
    </cfRule>
    <cfRule type="cellIs" dxfId="503" priority="512" operator="equal">
      <formula>25</formula>
    </cfRule>
  </conditionalFormatting>
  <conditionalFormatting sqref="AB73:AC73">
    <cfRule type="expression" dxfId="502" priority="509">
      <formula>AD73=15</formula>
    </cfRule>
    <cfRule type="expression" dxfId="501" priority="510">
      <formula>AF73=10</formula>
    </cfRule>
    <cfRule type="expression" dxfId="500" priority="511">
      <formula>AD73=15</formula>
    </cfRule>
  </conditionalFormatting>
  <conditionalFormatting sqref="X73:Y73">
    <cfRule type="expression" dxfId="499" priority="506">
      <formula>AB73=10</formula>
    </cfRule>
    <cfRule type="expression" dxfId="498" priority="507">
      <formula>X73=25</formula>
    </cfRule>
    <cfRule type="expression" dxfId="497" priority="508">
      <formula>Z73=15</formula>
    </cfRule>
  </conditionalFormatting>
  <conditionalFormatting sqref="Z73:AA73">
    <cfRule type="expression" dxfId="496" priority="503">
      <formula>Z73=15</formula>
    </cfRule>
    <cfRule type="expression" dxfId="495" priority="504">
      <formula>AB73=10</formula>
    </cfRule>
    <cfRule type="expression" dxfId="494" priority="505">
      <formula>X73=25</formula>
    </cfRule>
  </conditionalFormatting>
  <conditionalFormatting sqref="AB74:AC77">
    <cfRule type="expression" dxfId="493" priority="487">
      <formula>AB74=10</formula>
    </cfRule>
    <cfRule type="expression" dxfId="492" priority="488">
      <formula>Z74=15</formula>
    </cfRule>
    <cfRule type="expression" dxfId="491" priority="489">
      <formula>X74=25</formula>
    </cfRule>
    <cfRule type="cellIs" dxfId="490" priority="499" operator="equal">
      <formula>25</formula>
    </cfRule>
  </conditionalFormatting>
  <conditionalFormatting sqref="AB74:AC77">
    <cfRule type="expression" dxfId="489" priority="496">
      <formula>AD74=15</formula>
    </cfRule>
    <cfRule type="expression" dxfId="488" priority="497">
      <formula>AF74=10</formula>
    </cfRule>
    <cfRule type="expression" dxfId="487" priority="498">
      <formula>AD74=15</formula>
    </cfRule>
  </conditionalFormatting>
  <conditionalFormatting sqref="X74:Y77">
    <cfRule type="expression" dxfId="486" priority="493">
      <formula>AB74=10</formula>
    </cfRule>
    <cfRule type="expression" dxfId="485" priority="494">
      <formula>X74=25</formula>
    </cfRule>
    <cfRule type="expression" dxfId="484" priority="495">
      <formula>Z74=15</formula>
    </cfRule>
  </conditionalFormatting>
  <conditionalFormatting sqref="Z74:AA77">
    <cfRule type="expression" dxfId="483" priority="490">
      <formula>Z74=15</formula>
    </cfRule>
    <cfRule type="expression" dxfId="482" priority="491">
      <formula>AB74=10</formula>
    </cfRule>
    <cfRule type="expression" dxfId="481" priority="492">
      <formula>X74=25</formula>
    </cfRule>
  </conditionalFormatting>
  <conditionalFormatting sqref="S25">
    <cfRule type="expression" dxfId="480" priority="434">
      <formula>$T25=25</formula>
    </cfRule>
    <cfRule type="expression" dxfId="479" priority="435">
      <formula>$T25=24</formula>
    </cfRule>
    <cfRule type="expression" dxfId="478" priority="436">
      <formula>$T25=23</formula>
    </cfRule>
    <cfRule type="expression" dxfId="477" priority="437">
      <formula>$T25=22</formula>
    </cfRule>
    <cfRule type="expression" dxfId="476" priority="438">
      <formula>$T25=21</formula>
    </cfRule>
    <cfRule type="expression" dxfId="475" priority="439">
      <formula>$T25=20</formula>
    </cfRule>
    <cfRule type="expression" dxfId="474" priority="440">
      <formula>$T25=19</formula>
    </cfRule>
    <cfRule type="expression" dxfId="473" priority="441">
      <formula>$T25=18</formula>
    </cfRule>
    <cfRule type="expression" dxfId="472" priority="442">
      <formula>$T25=17</formula>
    </cfRule>
    <cfRule type="expression" dxfId="471" priority="443">
      <formula>$T25=16</formula>
    </cfRule>
    <cfRule type="expression" dxfId="470" priority="444">
      <formula>$T25=15</formula>
    </cfRule>
    <cfRule type="expression" dxfId="469" priority="445">
      <formula>$T25=14</formula>
    </cfRule>
    <cfRule type="expression" dxfId="468" priority="446">
      <formula>$T25=13</formula>
    </cfRule>
    <cfRule type="expression" dxfId="467" priority="447">
      <formula>$T25=12</formula>
    </cfRule>
    <cfRule type="expression" dxfId="466" priority="448">
      <formula>$T25=11</formula>
    </cfRule>
    <cfRule type="expression" dxfId="465" priority="449">
      <formula>$T25=10</formula>
    </cfRule>
    <cfRule type="expression" dxfId="464" priority="450">
      <formula>$T25=9</formula>
    </cfRule>
    <cfRule type="expression" dxfId="463" priority="451">
      <formula>$T25=8</formula>
    </cfRule>
    <cfRule type="expression" dxfId="462" priority="452">
      <formula>$T25=7</formula>
    </cfRule>
    <cfRule type="expression" dxfId="461" priority="453">
      <formula>$T25=6</formula>
    </cfRule>
    <cfRule type="expression" dxfId="460" priority="454">
      <formula>$T25=5</formula>
    </cfRule>
    <cfRule type="expression" dxfId="459" priority="455">
      <formula>$T25=4</formula>
    </cfRule>
    <cfRule type="expression" dxfId="458" priority="456">
      <formula>$T25=3</formula>
    </cfRule>
    <cfRule type="expression" dxfId="457" priority="457">
      <formula>$T25=2</formula>
    </cfRule>
    <cfRule type="expression" dxfId="456" priority="458">
      <formula>$T25=1</formula>
    </cfRule>
  </conditionalFormatting>
  <conditionalFormatting sqref="Q25:Q29">
    <cfRule type="expression" dxfId="455" priority="433">
      <formula>"&lt;,2"</formula>
    </cfRule>
  </conditionalFormatting>
  <conditionalFormatting sqref="R25:R29">
    <cfRule type="cellIs" dxfId="454" priority="425" operator="equal">
      <formula>20</formula>
    </cfRule>
    <cfRule type="cellIs" dxfId="453" priority="426" operator="equal">
      <formula>10</formula>
    </cfRule>
    <cfRule type="cellIs" dxfId="452" priority="427" operator="equal">
      <formula>5</formula>
    </cfRule>
    <cfRule type="cellIs" dxfId="451" priority="428" operator="equal">
      <formula>1</formula>
    </cfRule>
    <cfRule type="cellIs" dxfId="450" priority="429" operator="equal">
      <formula>0.8</formula>
    </cfRule>
    <cfRule type="cellIs" dxfId="449" priority="430" operator="equal">
      <formula>0.6</formula>
    </cfRule>
    <cfRule type="cellIs" dxfId="448" priority="431" operator="equal">
      <formula>0.4</formula>
    </cfRule>
    <cfRule type="cellIs" dxfId="447" priority="432" operator="equal">
      <formula>20%</formula>
    </cfRule>
  </conditionalFormatting>
  <conditionalFormatting sqref="P25:P29">
    <cfRule type="cellIs" dxfId="446" priority="424" operator="equal">
      <formula>0.2</formula>
    </cfRule>
  </conditionalFormatting>
  <conditionalFormatting sqref="O25:O29">
    <cfRule type="beginsWith" priority="411" operator="beginsWith" text="La actividad que conlleva el riesgo se ejecuta como máximos 2 veces por año">
      <formula>LEFT(O25,LEN("La actividad que conlleva el riesgo se ejecuta como máximos 2 veces por año"))="La actividad que conlleva el riesgo se ejecuta como máximos 2 veces por año"</formula>
    </cfRule>
    <cfRule type="cellIs" dxfId="445" priority="412" operator="equal">
      <formula>"La actividad que conlleva el riesgo se ejecuta como máximos 2 veces por año"</formula>
    </cfRule>
    <cfRule type="cellIs" dxfId="444" priority="413" operator="equal">
      <formula>"La actividad que conlleva el riesgo se ejecuta como máximos 2 veces por año "</formula>
    </cfRule>
    <cfRule type="containsText" dxfId="443" priority="415" operator="containsText" text="La actividad que conlleva el riesgo se ejecuta como máximos 2 veces por año">
      <formula>NOT(ISERROR(SEARCH("La actividad que conlleva el riesgo se ejecuta como máximos 2 veces por año",O25)))</formula>
    </cfRule>
    <cfRule type="cellIs" dxfId="442" priority="416" operator="equal">
      <formula>"La actividad que conlleva el riesgo se ejecuta como máximos 2 veces por año"</formula>
    </cfRule>
    <cfRule type="cellIs" dxfId="441" priority="417" operator="equal">
      <formula>"La actividad que conlleva el riesgo se ejecuta como máximos 2 veces por año"</formula>
    </cfRule>
  </conditionalFormatting>
  <conditionalFormatting sqref="S31">
    <cfRule type="expression" dxfId="440" priority="386">
      <formula>$T31=25</formula>
    </cfRule>
    <cfRule type="expression" dxfId="439" priority="387">
      <formula>$T31=24</formula>
    </cfRule>
    <cfRule type="expression" dxfId="438" priority="388">
      <formula>$T31=23</formula>
    </cfRule>
    <cfRule type="expression" dxfId="437" priority="389">
      <formula>$T31=22</formula>
    </cfRule>
    <cfRule type="expression" dxfId="436" priority="390">
      <formula>$T31=21</formula>
    </cfRule>
    <cfRule type="expression" dxfId="435" priority="391">
      <formula>$T31=20</formula>
    </cfRule>
    <cfRule type="expression" dxfId="434" priority="392">
      <formula>$T31=19</formula>
    </cfRule>
    <cfRule type="expression" dxfId="433" priority="393">
      <formula>$T31=18</formula>
    </cfRule>
    <cfRule type="expression" dxfId="432" priority="394">
      <formula>$T31=17</formula>
    </cfRule>
    <cfRule type="expression" dxfId="431" priority="395">
      <formula>$T31=16</formula>
    </cfRule>
    <cfRule type="expression" dxfId="430" priority="396">
      <formula>$T31=15</formula>
    </cfRule>
    <cfRule type="expression" dxfId="429" priority="397">
      <formula>$T31=14</formula>
    </cfRule>
    <cfRule type="expression" dxfId="428" priority="398">
      <formula>$T31=13</formula>
    </cfRule>
    <cfRule type="expression" dxfId="427" priority="399">
      <formula>$T31=12</formula>
    </cfRule>
    <cfRule type="expression" dxfId="426" priority="400">
      <formula>$T31=11</formula>
    </cfRule>
    <cfRule type="expression" dxfId="425" priority="401">
      <formula>$T31=10</formula>
    </cfRule>
    <cfRule type="expression" dxfId="424" priority="402">
      <formula>$T31=9</formula>
    </cfRule>
    <cfRule type="expression" dxfId="423" priority="403">
      <formula>$T31=8</formula>
    </cfRule>
    <cfRule type="expression" dxfId="422" priority="404">
      <formula>$T31=7</formula>
    </cfRule>
    <cfRule type="expression" dxfId="421" priority="405">
      <formula>$T31=6</formula>
    </cfRule>
    <cfRule type="expression" dxfId="420" priority="406">
      <formula>$T31=5</formula>
    </cfRule>
    <cfRule type="expression" dxfId="419" priority="407">
      <formula>$T31=4</formula>
    </cfRule>
    <cfRule type="expression" dxfId="418" priority="408">
      <formula>$T31=3</formula>
    </cfRule>
    <cfRule type="expression" dxfId="417" priority="409">
      <formula>$T31=2</formula>
    </cfRule>
    <cfRule type="expression" dxfId="416" priority="410">
      <formula>$T31=1</formula>
    </cfRule>
  </conditionalFormatting>
  <conditionalFormatting sqref="Q31:Q35">
    <cfRule type="expression" dxfId="415" priority="385">
      <formula>"&lt;,2"</formula>
    </cfRule>
  </conditionalFormatting>
  <conditionalFormatting sqref="R31:R35">
    <cfRule type="cellIs" dxfId="414" priority="377" operator="equal">
      <formula>20</formula>
    </cfRule>
    <cfRule type="cellIs" dxfId="413" priority="378" operator="equal">
      <formula>10</formula>
    </cfRule>
    <cfRule type="cellIs" dxfId="412" priority="379" operator="equal">
      <formula>5</formula>
    </cfRule>
    <cfRule type="cellIs" dxfId="411" priority="380" operator="equal">
      <formula>1</formula>
    </cfRule>
    <cfRule type="cellIs" dxfId="410" priority="381" operator="equal">
      <formula>0.8</formula>
    </cfRule>
    <cfRule type="cellIs" dxfId="409" priority="382" operator="equal">
      <formula>0.6</formula>
    </cfRule>
    <cfRule type="cellIs" dxfId="408" priority="383" operator="equal">
      <formula>0.4</formula>
    </cfRule>
    <cfRule type="cellIs" dxfId="407" priority="384" operator="equal">
      <formula>20%</formula>
    </cfRule>
  </conditionalFormatting>
  <conditionalFormatting sqref="P31:P35">
    <cfRule type="cellIs" dxfId="406" priority="376" operator="equal">
      <formula>0.2</formula>
    </cfRule>
  </conditionalFormatting>
  <conditionalFormatting sqref="O31:O35">
    <cfRule type="beginsWith" priority="363" operator="beginsWith" text="La actividad que conlleva el riesgo se ejecuta como máximos 2 veces por año">
      <formula>LEFT(O31,LEN("La actividad que conlleva el riesgo se ejecuta como máximos 2 veces por año"))="La actividad que conlleva el riesgo se ejecuta como máximos 2 veces por año"</formula>
    </cfRule>
    <cfRule type="cellIs" dxfId="405" priority="364" operator="equal">
      <formula>"La actividad que conlleva el riesgo se ejecuta como máximos 2 veces por año"</formula>
    </cfRule>
    <cfRule type="cellIs" dxfId="404" priority="365" operator="equal">
      <formula>"La actividad que conlleva el riesgo se ejecuta como máximos 2 veces por año "</formula>
    </cfRule>
    <cfRule type="containsText" dxfId="403" priority="367" operator="containsText" text="La actividad que conlleva el riesgo se ejecuta como máximos 2 veces por año">
      <formula>NOT(ISERROR(SEARCH("La actividad que conlleva el riesgo se ejecuta como máximos 2 veces por año",O31)))</formula>
    </cfRule>
    <cfRule type="cellIs" dxfId="402" priority="368" operator="equal">
      <formula>"La actividad que conlleva el riesgo se ejecuta como máximos 2 veces por año"</formula>
    </cfRule>
    <cfRule type="cellIs" dxfId="401" priority="369" operator="equal">
      <formula>"La actividad que conlleva el riesgo se ejecuta como máximos 2 veces por año"</formula>
    </cfRule>
  </conditionalFormatting>
  <conditionalFormatting sqref="S37">
    <cfRule type="expression" dxfId="400" priority="338">
      <formula>$T37=25</formula>
    </cfRule>
    <cfRule type="expression" dxfId="399" priority="339">
      <formula>$T37=24</formula>
    </cfRule>
    <cfRule type="expression" dxfId="398" priority="340">
      <formula>$T37=23</formula>
    </cfRule>
    <cfRule type="expression" dxfId="397" priority="341">
      <formula>$T37=22</formula>
    </cfRule>
    <cfRule type="expression" dxfId="396" priority="342">
      <formula>$T37=21</formula>
    </cfRule>
    <cfRule type="expression" dxfId="395" priority="343">
      <formula>$T37=20</formula>
    </cfRule>
    <cfRule type="expression" dxfId="394" priority="344">
      <formula>$T37=19</formula>
    </cfRule>
    <cfRule type="expression" dxfId="393" priority="345">
      <formula>$T37=18</formula>
    </cfRule>
    <cfRule type="expression" dxfId="392" priority="346">
      <formula>$T37=17</formula>
    </cfRule>
    <cfRule type="expression" dxfId="391" priority="347">
      <formula>$T37=16</formula>
    </cfRule>
    <cfRule type="expression" dxfId="390" priority="348">
      <formula>$T37=15</formula>
    </cfRule>
    <cfRule type="expression" dxfId="389" priority="349">
      <formula>$T37=14</formula>
    </cfRule>
    <cfRule type="expression" dxfId="388" priority="350">
      <formula>$T37=13</formula>
    </cfRule>
    <cfRule type="expression" dxfId="387" priority="351">
      <formula>$T37=12</formula>
    </cfRule>
    <cfRule type="expression" dxfId="386" priority="352">
      <formula>$T37=11</formula>
    </cfRule>
    <cfRule type="expression" dxfId="385" priority="353">
      <formula>$T37=10</formula>
    </cfRule>
    <cfRule type="expression" dxfId="384" priority="354">
      <formula>$T37=9</formula>
    </cfRule>
    <cfRule type="expression" dxfId="383" priority="355">
      <formula>$T37=8</formula>
    </cfRule>
    <cfRule type="expression" dxfId="382" priority="356">
      <formula>$T37=7</formula>
    </cfRule>
    <cfRule type="expression" dxfId="381" priority="357">
      <formula>$T37=6</formula>
    </cfRule>
    <cfRule type="expression" dxfId="380" priority="358">
      <formula>$T37=5</formula>
    </cfRule>
    <cfRule type="expression" dxfId="379" priority="359">
      <formula>$T37=4</formula>
    </cfRule>
    <cfRule type="expression" dxfId="378" priority="360">
      <formula>$T37=3</formula>
    </cfRule>
    <cfRule type="expression" dxfId="377" priority="361">
      <formula>$T37=2</formula>
    </cfRule>
    <cfRule type="expression" dxfId="376" priority="362">
      <formula>$T37=1</formula>
    </cfRule>
  </conditionalFormatting>
  <conditionalFormatting sqref="Q37:Q41">
    <cfRule type="expression" dxfId="375" priority="337">
      <formula>"&lt;,2"</formula>
    </cfRule>
  </conditionalFormatting>
  <conditionalFormatting sqref="R37:R41">
    <cfRule type="cellIs" dxfId="374" priority="329" operator="equal">
      <formula>20</formula>
    </cfRule>
    <cfRule type="cellIs" dxfId="373" priority="330" operator="equal">
      <formula>10</formula>
    </cfRule>
    <cfRule type="cellIs" dxfId="372" priority="331" operator="equal">
      <formula>5</formula>
    </cfRule>
    <cfRule type="cellIs" dxfId="371" priority="332" operator="equal">
      <formula>1</formula>
    </cfRule>
    <cfRule type="cellIs" dxfId="370" priority="333" operator="equal">
      <formula>0.8</formula>
    </cfRule>
    <cfRule type="cellIs" dxfId="369" priority="334" operator="equal">
      <formula>0.6</formula>
    </cfRule>
    <cfRule type="cellIs" dxfId="368" priority="335" operator="equal">
      <formula>0.4</formula>
    </cfRule>
    <cfRule type="cellIs" dxfId="367" priority="336" operator="equal">
      <formula>20%</formula>
    </cfRule>
  </conditionalFormatting>
  <conditionalFormatting sqref="P37:P41">
    <cfRule type="cellIs" dxfId="366" priority="328" operator="equal">
      <formula>0.2</formula>
    </cfRule>
  </conditionalFormatting>
  <conditionalFormatting sqref="O37:O41">
    <cfRule type="beginsWith" priority="315" operator="beginsWith" text="La actividad que conlleva el riesgo se ejecuta como máximos 2 veces por año">
      <formula>LEFT(O37,LEN("La actividad que conlleva el riesgo se ejecuta como máximos 2 veces por año"))="La actividad que conlleva el riesgo se ejecuta como máximos 2 veces por año"</formula>
    </cfRule>
    <cfRule type="cellIs" dxfId="365" priority="316" operator="equal">
      <formula>"La actividad que conlleva el riesgo se ejecuta como máximos 2 veces por año"</formula>
    </cfRule>
    <cfRule type="cellIs" dxfId="364" priority="317" operator="equal">
      <formula>"La actividad que conlleva el riesgo se ejecuta como máximos 2 veces por año "</formula>
    </cfRule>
    <cfRule type="containsText" dxfId="363" priority="319" operator="containsText" text="La actividad que conlleva el riesgo se ejecuta como máximos 2 veces por año">
      <formula>NOT(ISERROR(SEARCH("La actividad que conlleva el riesgo se ejecuta como máximos 2 veces por año",O37)))</formula>
    </cfRule>
    <cfRule type="cellIs" dxfId="362" priority="320" operator="equal">
      <formula>"La actividad que conlleva el riesgo se ejecuta como máximos 2 veces por año"</formula>
    </cfRule>
    <cfRule type="cellIs" dxfId="361" priority="321" operator="equal">
      <formula>"La actividad que conlleva el riesgo se ejecuta como máximos 2 veces por año"</formula>
    </cfRule>
  </conditionalFormatting>
  <conditionalFormatting sqref="S43">
    <cfRule type="expression" dxfId="360" priority="290">
      <formula>$T43=25</formula>
    </cfRule>
    <cfRule type="expression" dxfId="359" priority="291">
      <formula>$T43=24</formula>
    </cfRule>
    <cfRule type="expression" dxfId="358" priority="292">
      <formula>$T43=23</formula>
    </cfRule>
    <cfRule type="expression" dxfId="357" priority="293">
      <formula>$T43=22</formula>
    </cfRule>
    <cfRule type="expression" dxfId="356" priority="294">
      <formula>$T43=21</formula>
    </cfRule>
    <cfRule type="expression" dxfId="355" priority="295">
      <formula>$T43=20</formula>
    </cfRule>
    <cfRule type="expression" dxfId="354" priority="296">
      <formula>$T43=19</formula>
    </cfRule>
    <cfRule type="expression" dxfId="353" priority="297">
      <formula>$T43=18</formula>
    </cfRule>
    <cfRule type="expression" dxfId="352" priority="298">
      <formula>$T43=17</formula>
    </cfRule>
    <cfRule type="expression" dxfId="351" priority="299">
      <formula>$T43=16</formula>
    </cfRule>
    <cfRule type="expression" dxfId="350" priority="300">
      <formula>$T43=15</formula>
    </cfRule>
    <cfRule type="expression" dxfId="349" priority="301">
      <formula>$T43=14</formula>
    </cfRule>
    <cfRule type="expression" dxfId="348" priority="302">
      <formula>$T43=13</formula>
    </cfRule>
    <cfRule type="expression" dxfId="347" priority="303">
      <formula>$T43=12</formula>
    </cfRule>
    <cfRule type="expression" dxfId="346" priority="304">
      <formula>$T43=11</formula>
    </cfRule>
    <cfRule type="expression" dxfId="345" priority="305">
      <formula>$T43=10</formula>
    </cfRule>
    <cfRule type="expression" dxfId="344" priority="306">
      <formula>$T43=9</formula>
    </cfRule>
    <cfRule type="expression" dxfId="343" priority="307">
      <formula>$T43=8</formula>
    </cfRule>
    <cfRule type="expression" dxfId="342" priority="308">
      <formula>$T43=7</formula>
    </cfRule>
    <cfRule type="expression" dxfId="341" priority="309">
      <formula>$T43=6</formula>
    </cfRule>
    <cfRule type="expression" dxfId="340" priority="310">
      <formula>$T43=5</formula>
    </cfRule>
    <cfRule type="expression" dxfId="339" priority="311">
      <formula>$T43=4</formula>
    </cfRule>
    <cfRule type="expression" dxfId="338" priority="312">
      <formula>$T43=3</formula>
    </cfRule>
    <cfRule type="expression" dxfId="337" priority="313">
      <formula>$T43=2</formula>
    </cfRule>
    <cfRule type="expression" dxfId="336" priority="314">
      <formula>$T43=1</formula>
    </cfRule>
  </conditionalFormatting>
  <conditionalFormatting sqref="Q43:Q47">
    <cfRule type="expression" dxfId="335" priority="289">
      <formula>"&lt;,2"</formula>
    </cfRule>
  </conditionalFormatting>
  <conditionalFormatting sqref="R43:R47">
    <cfRule type="cellIs" dxfId="334" priority="281" operator="equal">
      <formula>20</formula>
    </cfRule>
    <cfRule type="cellIs" dxfId="333" priority="282" operator="equal">
      <formula>10</formula>
    </cfRule>
    <cfRule type="cellIs" dxfId="332" priority="283" operator="equal">
      <formula>5</formula>
    </cfRule>
    <cfRule type="cellIs" dxfId="331" priority="284" operator="equal">
      <formula>1</formula>
    </cfRule>
    <cfRule type="cellIs" dxfId="330" priority="285" operator="equal">
      <formula>0.8</formula>
    </cfRule>
    <cfRule type="cellIs" dxfId="329" priority="286" operator="equal">
      <formula>0.6</formula>
    </cfRule>
    <cfRule type="cellIs" dxfId="328" priority="287" operator="equal">
      <formula>0.4</formula>
    </cfRule>
    <cfRule type="cellIs" dxfId="327" priority="288" operator="equal">
      <formula>20%</formula>
    </cfRule>
  </conditionalFormatting>
  <conditionalFormatting sqref="P43:P47">
    <cfRule type="cellIs" dxfId="326" priority="280" operator="equal">
      <formula>0.2</formula>
    </cfRule>
  </conditionalFormatting>
  <conditionalFormatting sqref="O43:O47">
    <cfRule type="beginsWith" priority="267" operator="beginsWith" text="La actividad que conlleva el riesgo se ejecuta como máximos 2 veces por año">
      <formula>LEFT(O43,LEN("La actividad que conlleva el riesgo se ejecuta como máximos 2 veces por año"))="La actividad que conlleva el riesgo se ejecuta como máximos 2 veces por año"</formula>
    </cfRule>
    <cfRule type="cellIs" dxfId="325" priority="268" operator="equal">
      <formula>"La actividad que conlleva el riesgo se ejecuta como máximos 2 veces por año"</formula>
    </cfRule>
    <cfRule type="cellIs" dxfId="324" priority="269" operator="equal">
      <formula>"La actividad que conlleva el riesgo se ejecuta como máximos 2 veces por año "</formula>
    </cfRule>
    <cfRule type="containsText" dxfId="323" priority="271" operator="containsText" text="La actividad que conlleva el riesgo se ejecuta como máximos 2 veces por año">
      <formula>NOT(ISERROR(SEARCH("La actividad que conlleva el riesgo se ejecuta como máximos 2 veces por año",O43)))</formula>
    </cfRule>
    <cfRule type="cellIs" dxfId="322" priority="272" operator="equal">
      <formula>"La actividad que conlleva el riesgo se ejecuta como máximos 2 veces por año"</formula>
    </cfRule>
    <cfRule type="cellIs" dxfId="321" priority="273" operator="equal">
      <formula>"La actividad que conlleva el riesgo se ejecuta como máximos 2 veces por año"</formula>
    </cfRule>
  </conditionalFormatting>
  <conditionalFormatting sqref="S49">
    <cfRule type="expression" dxfId="320" priority="242">
      <formula>$T49=25</formula>
    </cfRule>
    <cfRule type="expression" dxfId="319" priority="243">
      <formula>$T49=24</formula>
    </cfRule>
    <cfRule type="expression" dxfId="318" priority="244">
      <formula>$T49=23</formula>
    </cfRule>
    <cfRule type="expression" dxfId="317" priority="245">
      <formula>$T49=22</formula>
    </cfRule>
    <cfRule type="expression" dxfId="316" priority="246">
      <formula>$T49=21</formula>
    </cfRule>
    <cfRule type="expression" dxfId="315" priority="247">
      <formula>$T49=20</formula>
    </cfRule>
    <cfRule type="expression" dxfId="314" priority="248">
      <formula>$T49=19</formula>
    </cfRule>
    <cfRule type="expression" dxfId="313" priority="249">
      <formula>$T49=18</formula>
    </cfRule>
    <cfRule type="expression" dxfId="312" priority="250">
      <formula>$T49=17</formula>
    </cfRule>
    <cfRule type="expression" dxfId="311" priority="251">
      <formula>$T49=16</formula>
    </cfRule>
    <cfRule type="expression" dxfId="310" priority="252">
      <formula>$T49=15</formula>
    </cfRule>
    <cfRule type="expression" dxfId="309" priority="253">
      <formula>$T49=14</formula>
    </cfRule>
    <cfRule type="expression" dxfId="308" priority="254">
      <formula>$T49=13</formula>
    </cfRule>
    <cfRule type="expression" dxfId="307" priority="255">
      <formula>$T49=12</formula>
    </cfRule>
    <cfRule type="expression" dxfId="306" priority="256">
      <formula>$T49=11</formula>
    </cfRule>
    <cfRule type="expression" dxfId="305" priority="257">
      <formula>$T49=10</formula>
    </cfRule>
    <cfRule type="expression" dxfId="304" priority="258">
      <formula>$T49=9</formula>
    </cfRule>
    <cfRule type="expression" dxfId="303" priority="259">
      <formula>$T49=8</formula>
    </cfRule>
    <cfRule type="expression" dxfId="302" priority="260">
      <formula>$T49=7</formula>
    </cfRule>
    <cfRule type="expression" dxfId="301" priority="261">
      <formula>$T49=6</formula>
    </cfRule>
    <cfRule type="expression" dxfId="300" priority="262">
      <formula>$T49=5</formula>
    </cfRule>
    <cfRule type="expression" dxfId="299" priority="263">
      <formula>$T49=4</formula>
    </cfRule>
    <cfRule type="expression" dxfId="298" priority="264">
      <formula>$T49=3</formula>
    </cfRule>
    <cfRule type="expression" dxfId="297" priority="265">
      <formula>$T49=2</formula>
    </cfRule>
    <cfRule type="expression" dxfId="296" priority="266">
      <formula>$T49=1</formula>
    </cfRule>
  </conditionalFormatting>
  <conditionalFormatting sqref="Q49:Q53">
    <cfRule type="expression" dxfId="295" priority="241">
      <formula>"&lt;,2"</formula>
    </cfRule>
  </conditionalFormatting>
  <conditionalFormatting sqref="R49:R53">
    <cfRule type="cellIs" dxfId="294" priority="233" operator="equal">
      <formula>20</formula>
    </cfRule>
    <cfRule type="cellIs" dxfId="293" priority="234" operator="equal">
      <formula>10</formula>
    </cfRule>
    <cfRule type="cellIs" dxfId="292" priority="235" operator="equal">
      <formula>5</formula>
    </cfRule>
    <cfRule type="cellIs" dxfId="291" priority="236" operator="equal">
      <formula>1</formula>
    </cfRule>
    <cfRule type="cellIs" dxfId="290" priority="237" operator="equal">
      <formula>0.8</formula>
    </cfRule>
    <cfRule type="cellIs" dxfId="289" priority="238" operator="equal">
      <formula>0.6</formula>
    </cfRule>
    <cfRule type="cellIs" dxfId="288" priority="239" operator="equal">
      <formula>0.4</formula>
    </cfRule>
    <cfRule type="cellIs" dxfId="287" priority="240" operator="equal">
      <formula>20%</formula>
    </cfRule>
  </conditionalFormatting>
  <conditionalFormatting sqref="P49:P53">
    <cfRule type="cellIs" dxfId="286" priority="232" operator="equal">
      <formula>0.2</formula>
    </cfRule>
  </conditionalFormatting>
  <conditionalFormatting sqref="O49:O53">
    <cfRule type="beginsWith" priority="219" operator="beginsWith" text="La actividad que conlleva el riesgo se ejecuta como máximos 2 veces por año">
      <formula>LEFT(O49,LEN("La actividad que conlleva el riesgo se ejecuta como máximos 2 veces por año"))="La actividad que conlleva el riesgo se ejecuta como máximos 2 veces por año"</formula>
    </cfRule>
    <cfRule type="cellIs" dxfId="285" priority="220" operator="equal">
      <formula>"La actividad que conlleva el riesgo se ejecuta como máximos 2 veces por año"</formula>
    </cfRule>
    <cfRule type="cellIs" dxfId="284" priority="221" operator="equal">
      <formula>"La actividad que conlleva el riesgo se ejecuta como máximos 2 veces por año "</formula>
    </cfRule>
    <cfRule type="containsText" dxfId="283" priority="223" operator="containsText" text="La actividad que conlleva el riesgo se ejecuta como máximos 2 veces por año">
      <formula>NOT(ISERROR(SEARCH("La actividad que conlleva el riesgo se ejecuta como máximos 2 veces por año",O49)))</formula>
    </cfRule>
    <cfRule type="cellIs" dxfId="282" priority="224" operator="equal">
      <formula>"La actividad que conlleva el riesgo se ejecuta como máximos 2 veces por año"</formula>
    </cfRule>
    <cfRule type="cellIs" dxfId="281" priority="225" operator="equal">
      <formula>"La actividad que conlleva el riesgo se ejecuta como máximos 2 veces por año"</formula>
    </cfRule>
  </conditionalFormatting>
  <conditionalFormatting sqref="S55">
    <cfRule type="expression" dxfId="280" priority="194">
      <formula>$T55=25</formula>
    </cfRule>
    <cfRule type="expression" dxfId="279" priority="195">
      <formula>$T55=24</formula>
    </cfRule>
    <cfRule type="expression" dxfId="278" priority="196">
      <formula>$T55=23</formula>
    </cfRule>
    <cfRule type="expression" dxfId="277" priority="197">
      <formula>$T55=22</formula>
    </cfRule>
    <cfRule type="expression" dxfId="276" priority="198">
      <formula>$T55=21</formula>
    </cfRule>
    <cfRule type="expression" dxfId="275" priority="199">
      <formula>$T55=20</formula>
    </cfRule>
    <cfRule type="expression" dxfId="274" priority="200">
      <formula>$T55=19</formula>
    </cfRule>
    <cfRule type="expression" dxfId="273" priority="201">
      <formula>$T55=18</formula>
    </cfRule>
    <cfRule type="expression" dxfId="272" priority="202">
      <formula>$T55=17</formula>
    </cfRule>
    <cfRule type="expression" dxfId="271" priority="203">
      <formula>$T55=16</formula>
    </cfRule>
    <cfRule type="expression" dxfId="270" priority="204">
      <formula>$T55=15</formula>
    </cfRule>
    <cfRule type="expression" dxfId="269" priority="205">
      <formula>$T55=14</formula>
    </cfRule>
    <cfRule type="expression" dxfId="268" priority="206">
      <formula>$T55=13</formula>
    </cfRule>
    <cfRule type="expression" dxfId="267" priority="207">
      <formula>$T55=12</formula>
    </cfRule>
    <cfRule type="expression" dxfId="266" priority="208">
      <formula>$T55=11</formula>
    </cfRule>
    <cfRule type="expression" dxfId="265" priority="209">
      <formula>$T55=10</formula>
    </cfRule>
    <cfRule type="expression" dxfId="264" priority="210">
      <formula>$T55=9</formula>
    </cfRule>
    <cfRule type="expression" dxfId="263" priority="211">
      <formula>$T55=8</formula>
    </cfRule>
    <cfRule type="expression" dxfId="262" priority="212">
      <formula>$T55=7</formula>
    </cfRule>
    <cfRule type="expression" dxfId="261" priority="213">
      <formula>$T55=6</formula>
    </cfRule>
    <cfRule type="expression" dxfId="260" priority="214">
      <formula>$T55=5</formula>
    </cfRule>
    <cfRule type="expression" dxfId="259" priority="215">
      <formula>$T55=4</formula>
    </cfRule>
    <cfRule type="expression" dxfId="258" priority="216">
      <formula>$T55=3</formula>
    </cfRule>
    <cfRule type="expression" dxfId="257" priority="217">
      <formula>$T55=2</formula>
    </cfRule>
    <cfRule type="expression" dxfId="256" priority="218">
      <formula>$T55=1</formula>
    </cfRule>
  </conditionalFormatting>
  <conditionalFormatting sqref="Q55:Q59">
    <cfRule type="expression" dxfId="255" priority="193">
      <formula>"&lt;,2"</formula>
    </cfRule>
  </conditionalFormatting>
  <conditionalFormatting sqref="R55:R59">
    <cfRule type="cellIs" dxfId="254" priority="185" operator="equal">
      <formula>20</formula>
    </cfRule>
    <cfRule type="cellIs" dxfId="253" priority="186" operator="equal">
      <formula>10</formula>
    </cfRule>
    <cfRule type="cellIs" dxfId="252" priority="187" operator="equal">
      <formula>5</formula>
    </cfRule>
    <cfRule type="cellIs" dxfId="251" priority="188" operator="equal">
      <formula>1</formula>
    </cfRule>
    <cfRule type="cellIs" dxfId="250" priority="189" operator="equal">
      <formula>0.8</formula>
    </cfRule>
    <cfRule type="cellIs" dxfId="249" priority="190" operator="equal">
      <formula>0.6</formula>
    </cfRule>
    <cfRule type="cellIs" dxfId="248" priority="191" operator="equal">
      <formula>0.4</formula>
    </cfRule>
    <cfRule type="cellIs" dxfId="247" priority="192" operator="equal">
      <formula>20%</formula>
    </cfRule>
  </conditionalFormatting>
  <conditionalFormatting sqref="P55:P59">
    <cfRule type="cellIs" dxfId="246" priority="184" operator="equal">
      <formula>0.2</formula>
    </cfRule>
  </conditionalFormatting>
  <conditionalFormatting sqref="O55:O59">
    <cfRule type="beginsWith" priority="171" operator="beginsWith" text="La actividad que conlleva el riesgo se ejecuta como máximos 2 veces por año">
      <formula>LEFT(O55,LEN("La actividad que conlleva el riesgo se ejecuta como máximos 2 veces por año"))="La actividad que conlleva el riesgo se ejecuta como máximos 2 veces por año"</formula>
    </cfRule>
    <cfRule type="cellIs" dxfId="245" priority="172" operator="equal">
      <formula>"La actividad que conlleva el riesgo se ejecuta como máximos 2 veces por año"</formula>
    </cfRule>
    <cfRule type="cellIs" dxfId="244" priority="173" operator="equal">
      <formula>"La actividad que conlleva el riesgo se ejecuta como máximos 2 veces por año "</formula>
    </cfRule>
    <cfRule type="containsText" dxfId="243" priority="175" operator="containsText" text="La actividad que conlleva el riesgo se ejecuta como máximos 2 veces por año">
      <formula>NOT(ISERROR(SEARCH("La actividad que conlleva el riesgo se ejecuta como máximos 2 veces por año",O55)))</formula>
    </cfRule>
    <cfRule type="cellIs" dxfId="242" priority="176" operator="equal">
      <formula>"La actividad que conlleva el riesgo se ejecuta como máximos 2 veces por año"</formula>
    </cfRule>
    <cfRule type="cellIs" dxfId="241" priority="177" operator="equal">
      <formula>"La actividad que conlleva el riesgo se ejecuta como máximos 2 veces por año"</formula>
    </cfRule>
  </conditionalFormatting>
  <conditionalFormatting sqref="S61">
    <cfRule type="expression" dxfId="240" priority="146">
      <formula>$T61=25</formula>
    </cfRule>
    <cfRule type="expression" dxfId="239" priority="147">
      <formula>$T61=24</formula>
    </cfRule>
    <cfRule type="expression" dxfId="238" priority="148">
      <formula>$T61=23</formula>
    </cfRule>
    <cfRule type="expression" dxfId="237" priority="149">
      <formula>$T61=22</formula>
    </cfRule>
    <cfRule type="expression" dxfId="236" priority="150">
      <formula>$T61=21</formula>
    </cfRule>
    <cfRule type="expression" dxfId="235" priority="151">
      <formula>$T61=20</formula>
    </cfRule>
    <cfRule type="expression" dxfId="234" priority="152">
      <formula>$T61=19</formula>
    </cfRule>
    <cfRule type="expression" dxfId="233" priority="153">
      <formula>$T61=18</formula>
    </cfRule>
    <cfRule type="expression" dxfId="232" priority="154">
      <formula>$T61=17</formula>
    </cfRule>
    <cfRule type="expression" dxfId="231" priority="155">
      <formula>$T61=16</formula>
    </cfRule>
    <cfRule type="expression" dxfId="230" priority="156">
      <formula>$T61=15</formula>
    </cfRule>
    <cfRule type="expression" dxfId="229" priority="157">
      <formula>$T61=14</formula>
    </cfRule>
    <cfRule type="expression" dxfId="228" priority="158">
      <formula>$T61=13</formula>
    </cfRule>
    <cfRule type="expression" dxfId="227" priority="159">
      <formula>$T61=12</formula>
    </cfRule>
    <cfRule type="expression" dxfId="226" priority="160">
      <formula>$T61=11</formula>
    </cfRule>
    <cfRule type="expression" dxfId="225" priority="161">
      <formula>$T61=10</formula>
    </cfRule>
    <cfRule type="expression" dxfId="224" priority="162">
      <formula>$T61=9</formula>
    </cfRule>
    <cfRule type="expression" dxfId="223" priority="163">
      <formula>$T61=8</formula>
    </cfRule>
    <cfRule type="expression" dxfId="222" priority="164">
      <formula>$T61=7</formula>
    </cfRule>
    <cfRule type="expression" dxfId="221" priority="165">
      <formula>$T61=6</formula>
    </cfRule>
    <cfRule type="expression" dxfId="220" priority="166">
      <formula>$T61=5</formula>
    </cfRule>
    <cfRule type="expression" dxfId="219" priority="167">
      <formula>$T61=4</formula>
    </cfRule>
    <cfRule type="expression" dxfId="218" priority="168">
      <formula>$T61=3</formula>
    </cfRule>
    <cfRule type="expression" dxfId="217" priority="169">
      <formula>$T61=2</formula>
    </cfRule>
    <cfRule type="expression" dxfId="216" priority="170">
      <formula>$T61=1</formula>
    </cfRule>
  </conditionalFormatting>
  <conditionalFormatting sqref="Q61:Q65">
    <cfRule type="expression" dxfId="215" priority="145">
      <formula>"&lt;,2"</formula>
    </cfRule>
  </conditionalFormatting>
  <conditionalFormatting sqref="R61:R65">
    <cfRule type="cellIs" dxfId="214" priority="137" operator="equal">
      <formula>20</formula>
    </cfRule>
    <cfRule type="cellIs" dxfId="213" priority="138" operator="equal">
      <formula>10</formula>
    </cfRule>
    <cfRule type="cellIs" dxfId="212" priority="139" operator="equal">
      <formula>5</formula>
    </cfRule>
    <cfRule type="cellIs" dxfId="211" priority="140" operator="equal">
      <formula>1</formula>
    </cfRule>
    <cfRule type="cellIs" dxfId="210" priority="141" operator="equal">
      <formula>0.8</formula>
    </cfRule>
    <cfRule type="cellIs" dxfId="209" priority="142" operator="equal">
      <formula>0.6</formula>
    </cfRule>
    <cfRule type="cellIs" dxfId="208" priority="143" operator="equal">
      <formula>0.4</formula>
    </cfRule>
    <cfRule type="cellIs" dxfId="207" priority="144" operator="equal">
      <formula>20%</formula>
    </cfRule>
  </conditionalFormatting>
  <conditionalFormatting sqref="P61:P65">
    <cfRule type="cellIs" dxfId="206" priority="136" operator="equal">
      <formula>0.2</formula>
    </cfRule>
  </conditionalFormatting>
  <conditionalFormatting sqref="O61:O65">
    <cfRule type="beginsWith" priority="123" operator="beginsWith" text="La actividad que conlleva el riesgo se ejecuta como máximos 2 veces por año">
      <formula>LEFT(O61,LEN("La actividad que conlleva el riesgo se ejecuta como máximos 2 veces por año"))="La actividad que conlleva el riesgo se ejecuta como máximos 2 veces por año"</formula>
    </cfRule>
    <cfRule type="cellIs" dxfId="205" priority="124" operator="equal">
      <formula>"La actividad que conlleva el riesgo se ejecuta como máximos 2 veces por año"</formula>
    </cfRule>
    <cfRule type="cellIs" dxfId="204" priority="125" operator="equal">
      <formula>"La actividad que conlleva el riesgo se ejecuta como máximos 2 veces por año "</formula>
    </cfRule>
    <cfRule type="containsText" dxfId="203" priority="127" operator="containsText" text="La actividad que conlleva el riesgo se ejecuta como máximos 2 veces por año">
      <formula>NOT(ISERROR(SEARCH("La actividad que conlleva el riesgo se ejecuta como máximos 2 veces por año",O61)))</formula>
    </cfRule>
    <cfRule type="cellIs" dxfId="202" priority="128" operator="equal">
      <formula>"La actividad que conlleva el riesgo se ejecuta como máximos 2 veces por año"</formula>
    </cfRule>
    <cfRule type="cellIs" dxfId="201" priority="129" operator="equal">
      <formula>"La actividad que conlleva el riesgo se ejecuta como máximos 2 veces por año"</formula>
    </cfRule>
  </conditionalFormatting>
  <conditionalFormatting sqref="S67">
    <cfRule type="expression" dxfId="200" priority="98">
      <formula>$T67=25</formula>
    </cfRule>
    <cfRule type="expression" dxfId="199" priority="99">
      <formula>$T67=24</formula>
    </cfRule>
    <cfRule type="expression" dxfId="198" priority="100">
      <formula>$T67=23</formula>
    </cfRule>
    <cfRule type="expression" dxfId="197" priority="101">
      <formula>$T67=22</formula>
    </cfRule>
    <cfRule type="expression" dxfId="196" priority="102">
      <formula>$T67=21</formula>
    </cfRule>
    <cfRule type="expression" dxfId="195" priority="103">
      <formula>$T67=20</formula>
    </cfRule>
    <cfRule type="expression" dxfId="194" priority="104">
      <formula>$T67=19</formula>
    </cfRule>
    <cfRule type="expression" dxfId="193" priority="105">
      <formula>$T67=18</formula>
    </cfRule>
    <cfRule type="expression" dxfId="192" priority="106">
      <formula>$T67=17</formula>
    </cfRule>
    <cfRule type="expression" dxfId="191" priority="107">
      <formula>$T67=16</formula>
    </cfRule>
    <cfRule type="expression" dxfId="190" priority="108">
      <formula>$T67=15</formula>
    </cfRule>
    <cfRule type="expression" dxfId="189" priority="109">
      <formula>$T67=14</formula>
    </cfRule>
    <cfRule type="expression" dxfId="188" priority="110">
      <formula>$T67=13</formula>
    </cfRule>
    <cfRule type="expression" dxfId="187" priority="111">
      <formula>$T67=12</formula>
    </cfRule>
    <cfRule type="expression" dxfId="186" priority="112">
      <formula>$T67=11</formula>
    </cfRule>
    <cfRule type="expression" dxfId="185" priority="113">
      <formula>$T67=10</formula>
    </cfRule>
    <cfRule type="expression" dxfId="184" priority="114">
      <formula>$T67=9</formula>
    </cfRule>
    <cfRule type="expression" dxfId="183" priority="115">
      <formula>$T67=8</formula>
    </cfRule>
    <cfRule type="expression" dxfId="182" priority="116">
      <formula>$T67=7</formula>
    </cfRule>
    <cfRule type="expression" dxfId="181" priority="117">
      <formula>$T67=6</formula>
    </cfRule>
    <cfRule type="expression" dxfId="180" priority="118">
      <formula>$T67=5</formula>
    </cfRule>
    <cfRule type="expression" dxfId="179" priority="119">
      <formula>$T67=4</formula>
    </cfRule>
    <cfRule type="expression" dxfId="178" priority="120">
      <formula>$T67=3</formula>
    </cfRule>
    <cfRule type="expression" dxfId="177" priority="121">
      <formula>$T67=2</formula>
    </cfRule>
    <cfRule type="expression" dxfId="176" priority="122">
      <formula>$T67=1</formula>
    </cfRule>
  </conditionalFormatting>
  <conditionalFormatting sqref="Q67:Q71">
    <cfRule type="expression" dxfId="175" priority="97">
      <formula>"&lt;,2"</formula>
    </cfRule>
  </conditionalFormatting>
  <conditionalFormatting sqref="R67:R71">
    <cfRule type="cellIs" dxfId="174" priority="89" operator="equal">
      <formula>20</formula>
    </cfRule>
    <cfRule type="cellIs" dxfId="173" priority="90" operator="equal">
      <formula>10</formula>
    </cfRule>
    <cfRule type="cellIs" dxfId="172" priority="91" operator="equal">
      <formula>5</formula>
    </cfRule>
    <cfRule type="cellIs" dxfId="171" priority="92" operator="equal">
      <formula>1</formula>
    </cfRule>
    <cfRule type="cellIs" dxfId="170" priority="93" operator="equal">
      <formula>0.8</formula>
    </cfRule>
    <cfRule type="cellIs" dxfId="169" priority="94" operator="equal">
      <formula>0.6</formula>
    </cfRule>
    <cfRule type="cellIs" dxfId="168" priority="95" operator="equal">
      <formula>0.4</formula>
    </cfRule>
    <cfRule type="cellIs" dxfId="167" priority="96" operator="equal">
      <formula>20%</formula>
    </cfRule>
  </conditionalFormatting>
  <conditionalFormatting sqref="P67:P71">
    <cfRule type="cellIs" dxfId="166" priority="88" operator="equal">
      <formula>0.2</formula>
    </cfRule>
  </conditionalFormatting>
  <conditionalFormatting sqref="O67:O71">
    <cfRule type="beginsWith" priority="75" operator="beginsWith" text="La actividad que conlleva el riesgo se ejecuta como máximos 2 veces por año">
      <formula>LEFT(O67,LEN("La actividad que conlleva el riesgo se ejecuta como máximos 2 veces por año"))="La actividad que conlleva el riesgo se ejecuta como máximos 2 veces por año"</formula>
    </cfRule>
    <cfRule type="cellIs" dxfId="165" priority="76" operator="equal">
      <formula>"La actividad que conlleva el riesgo se ejecuta como máximos 2 veces por año"</formula>
    </cfRule>
    <cfRule type="cellIs" dxfId="164" priority="77" operator="equal">
      <formula>"La actividad que conlleva el riesgo se ejecuta como máximos 2 veces por año "</formula>
    </cfRule>
    <cfRule type="containsText" dxfId="163" priority="79" operator="containsText" text="La actividad que conlleva el riesgo se ejecuta como máximos 2 veces por año">
      <formula>NOT(ISERROR(SEARCH("La actividad que conlleva el riesgo se ejecuta como máximos 2 veces por año",O67)))</formula>
    </cfRule>
    <cfRule type="cellIs" dxfId="162" priority="80" operator="equal">
      <formula>"La actividad que conlleva el riesgo se ejecuta como máximos 2 veces por año"</formula>
    </cfRule>
    <cfRule type="cellIs" dxfId="161" priority="81" operator="equal">
      <formula>"La actividad que conlleva el riesgo se ejecuta como máximos 2 veces por año"</formula>
    </cfRule>
  </conditionalFormatting>
  <conditionalFormatting sqref="AO31:AP31">
    <cfRule type="cellIs" dxfId="79" priority="73" operator="equal">
      <formula>"NO"</formula>
    </cfRule>
  </conditionalFormatting>
  <conditionalFormatting sqref="AO32:AP32">
    <cfRule type="cellIs" dxfId="77" priority="71" operator="equal">
      <formula>"NO"</formula>
    </cfRule>
  </conditionalFormatting>
  <conditionalFormatting sqref="AO49:AP51">
    <cfRule type="cellIs" dxfId="75" priority="69" operator="equal">
      <formula>"NO"</formula>
    </cfRule>
  </conditionalFormatting>
  <conditionalFormatting sqref="AO55:AP56">
    <cfRule type="cellIs" dxfId="73" priority="67" operator="equal">
      <formula>"NO"</formula>
    </cfRule>
  </conditionalFormatting>
  <conditionalFormatting sqref="AO61:AP61">
    <cfRule type="cellIs" dxfId="71" priority="65" operator="equal">
      <formula>"NO"</formula>
    </cfRule>
  </conditionalFormatting>
  <conditionalFormatting sqref="AO63:AP63">
    <cfRule type="cellIs" dxfId="67" priority="63" operator="equal">
      <formula>"NO"</formula>
    </cfRule>
  </conditionalFormatting>
  <conditionalFormatting sqref="AO64:AP64">
    <cfRule type="cellIs" dxfId="65" priority="61" operator="equal">
      <formula>"NO"</formula>
    </cfRule>
  </conditionalFormatting>
  <conditionalFormatting sqref="AO65:AP65">
    <cfRule type="cellIs" dxfId="63" priority="59" operator="equal">
      <formula>"NO"</formula>
    </cfRule>
  </conditionalFormatting>
  <conditionalFormatting sqref="AO67:AP68">
    <cfRule type="cellIs" dxfId="61" priority="57" operator="equal">
      <formula>"NO"</formula>
    </cfRule>
  </conditionalFormatting>
  <conditionalFormatting sqref="AO73:AP74">
    <cfRule type="cellIs" dxfId="55" priority="55" operator="equal">
      <formula>"NO"</formula>
    </cfRule>
  </conditionalFormatting>
  <conditionalFormatting sqref="CC25:CD29 CG25:CH29 CK25:CL29 CO25:CP29">
    <cfRule type="cellIs" dxfId="53" priority="53" operator="equal">
      <formula>"NO"</formula>
    </cfRule>
    <cfRule type="cellIs" dxfId="52" priority="54" operator="equal">
      <formula>"SI"</formula>
    </cfRule>
  </conditionalFormatting>
  <conditionalFormatting sqref="CC31:CD35 CG31:CH35 CK31:CL35 CO31:CP35">
    <cfRule type="cellIs" dxfId="51" priority="51" operator="equal">
      <formula>"NO"</formula>
    </cfRule>
    <cfRule type="cellIs" dxfId="50" priority="52" operator="equal">
      <formula>"SI"</formula>
    </cfRule>
  </conditionalFormatting>
  <conditionalFormatting sqref="CC37:CD41 CG37:CH41 CK37:CL41 CO37:CP41">
    <cfRule type="cellIs" dxfId="49" priority="49" operator="equal">
      <formula>"NO"</formula>
    </cfRule>
    <cfRule type="cellIs" dxfId="48" priority="50" operator="equal">
      <formula>"SI"</formula>
    </cfRule>
  </conditionalFormatting>
  <conditionalFormatting sqref="CC43:CD47 CG43:CH47 CK43:CL47 CO43:CP47">
    <cfRule type="cellIs" dxfId="47" priority="47" operator="equal">
      <formula>"NO"</formula>
    </cfRule>
    <cfRule type="cellIs" dxfId="46" priority="48" operator="equal">
      <formula>"SI"</formula>
    </cfRule>
  </conditionalFormatting>
  <conditionalFormatting sqref="CC49:CD53 CG49:CH53 CK49:CL53 CO49:CP53">
    <cfRule type="cellIs" dxfId="45" priority="45" operator="equal">
      <formula>"NO"</formula>
    </cfRule>
    <cfRule type="cellIs" dxfId="44" priority="46" operator="equal">
      <formula>"SI"</formula>
    </cfRule>
  </conditionalFormatting>
  <conditionalFormatting sqref="CC55:CD59 CG55:CH59 CK55:CL59 CO55:CP59">
    <cfRule type="cellIs" dxfId="43" priority="43" operator="equal">
      <formula>"NO"</formula>
    </cfRule>
    <cfRule type="cellIs" dxfId="42" priority="44" operator="equal">
      <formula>"SI"</formula>
    </cfRule>
  </conditionalFormatting>
  <conditionalFormatting sqref="CC61:CD65 CG61:CH65 CK61:CL65 CO61:CP65">
    <cfRule type="cellIs" dxfId="41" priority="41" operator="equal">
      <formula>"NO"</formula>
    </cfRule>
    <cfRule type="cellIs" dxfId="40" priority="42" operator="equal">
      <formula>"SI"</formula>
    </cfRule>
  </conditionalFormatting>
  <conditionalFormatting sqref="CC67:CD71 CG67:CH71 CK67:CL71 CO67:CP71">
    <cfRule type="cellIs" dxfId="39" priority="39" operator="equal">
      <formula>"NO"</formula>
    </cfRule>
    <cfRule type="cellIs" dxfId="38" priority="40" operator="equal">
      <formula>"SI"</formula>
    </cfRule>
  </conditionalFormatting>
  <conditionalFormatting sqref="CC73:CD77 CG73:CH77 CK73:CL77 CO73:CP77">
    <cfRule type="cellIs" dxfId="37" priority="37" operator="equal">
      <formula>"NO"</formula>
    </cfRule>
    <cfRule type="cellIs" dxfId="36" priority="38" operator="equal">
      <formula>"SI"</formula>
    </cfRule>
  </conditionalFormatting>
  <conditionalFormatting sqref="DC25:DD29 DG25:DH29 DO25:DP29 DK25:DL29">
    <cfRule type="cellIs" dxfId="35" priority="35" operator="equal">
      <formula>"NO"</formula>
    </cfRule>
    <cfRule type="cellIs" dxfId="34" priority="36" operator="equal">
      <formula>"SI"</formula>
    </cfRule>
  </conditionalFormatting>
  <conditionalFormatting sqref="CW25:CZ29">
    <cfRule type="cellIs" dxfId="33" priority="33" operator="equal">
      <formula>"NO"</formula>
    </cfRule>
    <cfRule type="cellIs" dxfId="32" priority="34" operator="equal">
      <formula>"SI"</formula>
    </cfRule>
  </conditionalFormatting>
  <conditionalFormatting sqref="DC31:DD35 DG31:DH35 DO31:DP35 DK31:DL35">
    <cfRule type="cellIs" dxfId="31" priority="31" operator="equal">
      <formula>"NO"</formula>
    </cfRule>
    <cfRule type="cellIs" dxfId="30" priority="32" operator="equal">
      <formula>"SI"</formula>
    </cfRule>
  </conditionalFormatting>
  <conditionalFormatting sqref="CW31:CZ35">
    <cfRule type="cellIs" dxfId="29" priority="29" operator="equal">
      <formula>"NO"</formula>
    </cfRule>
    <cfRule type="cellIs" dxfId="28" priority="30" operator="equal">
      <formula>"SI"</formula>
    </cfRule>
  </conditionalFormatting>
  <conditionalFormatting sqref="DC37:DD41 DG37:DH41 DO37:DP41 DK37:DL41">
    <cfRule type="cellIs" dxfId="27" priority="27" operator="equal">
      <formula>"NO"</formula>
    </cfRule>
    <cfRule type="cellIs" dxfId="26" priority="28" operator="equal">
      <formula>"SI"</formula>
    </cfRule>
  </conditionalFormatting>
  <conditionalFormatting sqref="CW37:CZ41">
    <cfRule type="cellIs" dxfId="25" priority="25" operator="equal">
      <formula>"NO"</formula>
    </cfRule>
    <cfRule type="cellIs" dxfId="24" priority="26" operator="equal">
      <formula>"SI"</formula>
    </cfRule>
  </conditionalFormatting>
  <conditionalFormatting sqref="DC43:DD47 DG43:DH47 DO43:DP47 DK43:DL47">
    <cfRule type="cellIs" dxfId="23" priority="23" operator="equal">
      <formula>"NO"</formula>
    </cfRule>
    <cfRule type="cellIs" dxfId="22" priority="24" operator="equal">
      <formula>"SI"</formula>
    </cfRule>
  </conditionalFormatting>
  <conditionalFormatting sqref="CW43:CZ47">
    <cfRule type="cellIs" dxfId="21" priority="21" operator="equal">
      <formula>"NO"</formula>
    </cfRule>
    <cfRule type="cellIs" dxfId="20" priority="22" operator="equal">
      <formula>"SI"</formula>
    </cfRule>
  </conditionalFormatting>
  <conditionalFormatting sqref="DC49:DD53 DG49:DH53 DO49:DP53 DK49:DL53">
    <cfRule type="cellIs" dxfId="19" priority="19" operator="equal">
      <formula>"NO"</formula>
    </cfRule>
    <cfRule type="cellIs" dxfId="18" priority="20" operator="equal">
      <formula>"SI"</formula>
    </cfRule>
  </conditionalFormatting>
  <conditionalFormatting sqref="CW49:CZ53">
    <cfRule type="cellIs" dxfId="17" priority="17" operator="equal">
      <formula>"NO"</formula>
    </cfRule>
    <cfRule type="cellIs" dxfId="16" priority="18" operator="equal">
      <formula>"SI"</formula>
    </cfRule>
  </conditionalFormatting>
  <conditionalFormatting sqref="DC55:DD59 DG55:DH59 DO55:DP59 DK55:DL59">
    <cfRule type="cellIs" dxfId="15" priority="15" operator="equal">
      <formula>"NO"</formula>
    </cfRule>
    <cfRule type="cellIs" dxfId="14" priority="16" operator="equal">
      <formula>"SI"</formula>
    </cfRule>
  </conditionalFormatting>
  <conditionalFormatting sqref="CW55:CZ59">
    <cfRule type="cellIs" dxfId="13" priority="13" operator="equal">
      <formula>"NO"</formula>
    </cfRule>
    <cfRule type="cellIs" dxfId="12" priority="14" operator="equal">
      <formula>"SI"</formula>
    </cfRule>
  </conditionalFormatting>
  <conditionalFormatting sqref="DC61:DD65 DG61:DH65 DO61:DP65 DK61:DL65">
    <cfRule type="cellIs" dxfId="11" priority="11" operator="equal">
      <formula>"NO"</formula>
    </cfRule>
    <cfRule type="cellIs" dxfId="10" priority="12" operator="equal">
      <formula>"SI"</formula>
    </cfRule>
  </conditionalFormatting>
  <conditionalFormatting sqref="CW61:CZ65">
    <cfRule type="cellIs" dxfId="9" priority="9" operator="equal">
      <formula>"NO"</formula>
    </cfRule>
    <cfRule type="cellIs" dxfId="8" priority="10" operator="equal">
      <formula>"SI"</formula>
    </cfRule>
  </conditionalFormatting>
  <conditionalFormatting sqref="DC67:DD71 DG67:DH71 DO67:DP71 DK67:DL71">
    <cfRule type="cellIs" dxfId="7" priority="7" operator="equal">
      <formula>"NO"</formula>
    </cfRule>
    <cfRule type="cellIs" dxfId="6" priority="8" operator="equal">
      <formula>"SI"</formula>
    </cfRule>
  </conditionalFormatting>
  <conditionalFormatting sqref="CW67:CZ71">
    <cfRule type="cellIs" dxfId="5" priority="5" operator="equal">
      <formula>"NO"</formula>
    </cfRule>
    <cfRule type="cellIs" dxfId="4" priority="6" operator="equal">
      <formula>"SI"</formula>
    </cfRule>
  </conditionalFormatting>
  <conditionalFormatting sqref="DC73:DD77 DG73:DH77 DO73:DP77 DK73:DL77">
    <cfRule type="cellIs" dxfId="3" priority="3" operator="equal">
      <formula>"NO"</formula>
    </cfRule>
    <cfRule type="cellIs" dxfId="2" priority="4" operator="equal">
      <formula>"SI"</formula>
    </cfRule>
  </conditionalFormatting>
  <conditionalFormatting sqref="CW73:CZ77">
    <cfRule type="cellIs" dxfId="1" priority="1" operator="equal">
      <formula>"NO"</formula>
    </cfRule>
    <cfRule type="cellIs" dxfId="0" priority="2" operator="equal">
      <formula>"SI"</formula>
    </cfRule>
  </conditionalFormatting>
  <pageMargins left="0.7" right="0.7" top="0.75" bottom="0.75" header="0.3" footer="0.3"/>
  <pageSetup scale="10" fitToHeight="0" orientation="landscape" horizontalDpi="4294967294" verticalDpi="4294967294" r:id="rId1"/>
  <drawing r:id="rId2"/>
  <legacyDrawing r:id="rId3"/>
  <extLst>
    <ext xmlns:x14="http://schemas.microsoft.com/office/spreadsheetml/2009/9/main" uri="{78C0D931-6437-407d-A8EE-F0AAD7539E65}">
      <x14:conditionalFormattings>
        <x14:conditionalFormatting xmlns:xm="http://schemas.microsoft.com/office/excel/2006/main">
          <x14:cfRule type="beginsWith" priority="3914" operator="beginsWith" id="{F226BC16-FF50-410C-879E-594E7CEB0236}">
            <xm:f>LEFT(P19,LEN("MUY ALTA "))="MUY ALTA "</xm:f>
            <xm:f>"MUY ALTA "</xm:f>
            <x14:dxf>
              <fill>
                <patternFill>
                  <bgColor rgb="FFFF0000"/>
                </patternFill>
              </fill>
            </x14:dxf>
          </x14:cfRule>
          <x14:cfRule type="beginsWith" priority="3915" operator="beginsWith" id="{B622FF12-E2AC-4338-9D03-CA43A74E14BD}">
            <xm:f>LEFT(P19,LEN("MUY ALTA"))="MUY ALTA"</xm:f>
            <xm:f>"MUY ALTA"</xm:f>
            <x14:dxf>
              <fill>
                <patternFill>
                  <bgColor rgb="FFFF0000"/>
                </patternFill>
              </fill>
            </x14:dxf>
          </x14:cfRule>
          <x14:cfRule type="beginsWith" priority="3916" operator="beginsWith" id="{01C23975-93F5-4C09-9FA5-CE07AEE84292}">
            <xm:f>LEFT(P19,LEN("ALTA"))="ALTA"</xm:f>
            <xm:f>"ALTA"</xm:f>
            <x14:dxf>
              <fill>
                <patternFill>
                  <bgColor rgb="FFFFC000"/>
                </patternFill>
              </fill>
            </x14:dxf>
          </x14:cfRule>
          <x14:cfRule type="beginsWith" priority="3917" operator="beginsWith" id="{3971D79C-5427-4309-BC9A-D7749FB62EA4}">
            <xm:f>LEFT(P19,LEN("MEDIA"))="MEDIA"</xm:f>
            <xm:f>"MEDIA"</xm:f>
            <x14:dxf>
              <fill>
                <patternFill>
                  <bgColor rgb="FFFFFF00"/>
                </patternFill>
              </fill>
            </x14:dxf>
          </x14:cfRule>
          <x14:cfRule type="beginsWith" priority="3918" operator="beginsWith" id="{94807328-05DD-4244-B06B-FF57F502D23F}">
            <xm:f>LEFT(P19,LEN("BAJA"))="BAJA"</xm:f>
            <xm:f>"BAJA"</xm:f>
            <x14:dxf>
              <fill>
                <patternFill>
                  <bgColor rgb="FF00B050"/>
                </patternFill>
              </fill>
            </x14:dxf>
          </x14:cfRule>
          <x14:cfRule type="beginsWith" priority="3919" operator="beginsWith" id="{DF3C3751-6DE5-4934-AD9B-583EA1A04A2B}">
            <xm:f>LEFT(P19,LEN("MUY BAJA"))="MUY BAJA"</xm:f>
            <xm:f>"MUY BAJA"</xm:f>
            <x14:dxf>
              <fill>
                <patternFill>
                  <bgColor rgb="FF92D050"/>
                </patternFill>
              </fill>
            </x14:dxf>
          </x14:cfRule>
          <xm:sqref>P19:P23</xm:sqref>
        </x14:conditionalFormatting>
        <x14:conditionalFormatting xmlns:xm="http://schemas.microsoft.com/office/excel/2006/main">
          <x14:cfRule type="cellIs" priority="4501" operator="equal" id="{AF43FAB9-1505-4DC3-84A6-3A107F3DADEC}">
            <xm:f>Listas!$R$2</xm:f>
            <x14:dxf>
              <fill>
                <patternFill>
                  <bgColor rgb="FF92D050"/>
                </patternFill>
              </fill>
            </x14:dxf>
          </x14:cfRule>
          <xm:sqref>AO19:AP23 AO25:AP29 AO75:AP77</xm:sqref>
        </x14:conditionalFormatting>
        <x14:conditionalFormatting xmlns:xm="http://schemas.microsoft.com/office/excel/2006/main">
          <x14:cfRule type="cellIs" priority="3910" operator="equal" id="{60A28E13-196B-489B-B5C9-1608AA4A0F81}">
            <xm:f>Listas!$E$20</xm:f>
            <x14:dxf>
              <fill>
                <patternFill>
                  <bgColor rgb="FF92D050"/>
                </patternFill>
              </fill>
            </x14:dxf>
          </x14:cfRule>
          <xm:sqref>O19:O23</xm:sqref>
        </x14:conditionalFormatting>
        <x14:conditionalFormatting xmlns:xm="http://schemas.microsoft.com/office/excel/2006/main">
          <x14:cfRule type="beginsWith" priority="2742" operator="beginsWith" id="{FC4832D5-F967-47B6-ABA4-29166D0F074A}">
            <xm:f>LEFT(P73,LEN("MUY ALTA "))="MUY ALTA "</xm:f>
            <xm:f>"MUY ALTA "</xm:f>
            <x14:dxf>
              <fill>
                <patternFill>
                  <bgColor rgb="FFFF0000"/>
                </patternFill>
              </fill>
            </x14:dxf>
          </x14:cfRule>
          <x14:cfRule type="beginsWith" priority="2743" operator="beginsWith" id="{8E095F27-2393-456B-AB86-2A1C6F1BE3CF}">
            <xm:f>LEFT(P73,LEN("MUY ALTA"))="MUY ALTA"</xm:f>
            <xm:f>"MUY ALTA"</xm:f>
            <x14:dxf>
              <fill>
                <patternFill>
                  <bgColor rgb="FFFF0000"/>
                </patternFill>
              </fill>
            </x14:dxf>
          </x14:cfRule>
          <x14:cfRule type="beginsWith" priority="2744" operator="beginsWith" id="{4D4E0B19-E671-4769-B17F-1BD801486C94}">
            <xm:f>LEFT(P73,LEN("ALTA"))="ALTA"</xm:f>
            <xm:f>"ALTA"</xm:f>
            <x14:dxf>
              <fill>
                <patternFill>
                  <bgColor rgb="FFFFC000"/>
                </patternFill>
              </fill>
            </x14:dxf>
          </x14:cfRule>
          <x14:cfRule type="beginsWith" priority="2745" operator="beginsWith" id="{B441CC0E-587E-4250-B30A-F66ADD0982F4}">
            <xm:f>LEFT(P73,LEN("MEDIA"))="MEDIA"</xm:f>
            <xm:f>"MEDIA"</xm:f>
            <x14:dxf>
              <fill>
                <patternFill>
                  <bgColor rgb="FFFFFF00"/>
                </patternFill>
              </fill>
            </x14:dxf>
          </x14:cfRule>
          <x14:cfRule type="beginsWith" priority="2746" operator="beginsWith" id="{B9114BF3-099A-45E2-9FBA-898FF644AA7F}">
            <xm:f>LEFT(P73,LEN("BAJA"))="BAJA"</xm:f>
            <xm:f>"BAJA"</xm:f>
            <x14:dxf>
              <fill>
                <patternFill>
                  <bgColor rgb="FF00B050"/>
                </patternFill>
              </fill>
            </x14:dxf>
          </x14:cfRule>
          <x14:cfRule type="beginsWith" priority="2747" operator="beginsWith" id="{16F1E825-41A9-42F6-AA3B-93804F2B18B7}">
            <xm:f>LEFT(P73,LEN("MUY BAJA"))="MUY BAJA"</xm:f>
            <xm:f>"MUY BAJA"</xm:f>
            <x14:dxf>
              <fill>
                <patternFill>
                  <bgColor rgb="FF92D050"/>
                </patternFill>
              </fill>
            </x14:dxf>
          </x14:cfRule>
          <xm:sqref>P73:P77</xm:sqref>
        </x14:conditionalFormatting>
        <x14:conditionalFormatting xmlns:xm="http://schemas.microsoft.com/office/excel/2006/main">
          <x14:cfRule type="cellIs" priority="2738" operator="equal" id="{02D60F88-4D38-4A61-8D53-9BED240B68C8}">
            <xm:f>Listas!$E$20</xm:f>
            <x14:dxf>
              <fill>
                <patternFill>
                  <bgColor rgb="FF92D050"/>
                </patternFill>
              </fill>
            </x14:dxf>
          </x14:cfRule>
          <xm:sqref>O73:O77</xm:sqref>
        </x14:conditionalFormatting>
        <x14:conditionalFormatting xmlns:xm="http://schemas.microsoft.com/office/excel/2006/main">
          <x14:cfRule type="cellIs" priority="2014" operator="equal" id="{9F26CBD2-A2F0-4B4D-9054-62930E29B7DC}">
            <xm:f>'\Users\oeencisog\Documents\2. JURIDICA\[MATRIZ INSTITUCIONAL DE RIESGO CORRUPCIÓN - Juridica.xlsx]Listas'!#REF!</xm:f>
            <x14:dxf>
              <fill>
                <patternFill>
                  <bgColor rgb="FF92D050"/>
                </patternFill>
              </fill>
            </x14:dxf>
          </x14:cfRule>
          <xm:sqref>AO33:AP35</xm:sqref>
        </x14:conditionalFormatting>
        <x14:conditionalFormatting xmlns:xm="http://schemas.microsoft.com/office/excel/2006/main">
          <x14:cfRule type="cellIs" priority="1869" operator="equal" id="{F91397A1-B36D-4719-8EA8-52F0CEEAA0AA}">
            <xm:f>'\Users\oeencisog\Documents\2. JURIDICA\[MATRIZ INSTITUCIONAL DE RIESGO CORRUPCIÓN - Juridica.xlsx]Listas'!#REF!</xm:f>
            <x14:dxf>
              <fill>
                <patternFill>
                  <bgColor rgb="FF92D050"/>
                </patternFill>
              </fill>
            </x14:dxf>
          </x14:cfRule>
          <xm:sqref>AO37:AP41</xm:sqref>
        </x14:conditionalFormatting>
        <x14:conditionalFormatting xmlns:xm="http://schemas.microsoft.com/office/excel/2006/main">
          <x14:cfRule type="cellIs" priority="1718" operator="equal" id="{016E2DCF-66BF-47CC-A07A-6FF117731090}">
            <xm:f>'\Users\oeencisog\Documents\8. GESTIÓN DEL RIESGO\[MATRIZ INSTITUCIONAL DE RIESGOS DE CORRUPCIÓN - G RIESGOS.xlsx]Listas'!#REF!</xm:f>
            <x14:dxf>
              <fill>
                <patternFill>
                  <bgColor rgb="FF92D050"/>
                </patternFill>
              </fill>
            </x14:dxf>
          </x14:cfRule>
          <xm:sqref>AO43:AP43 AO46:AP47</xm:sqref>
        </x14:conditionalFormatting>
        <x14:conditionalFormatting xmlns:xm="http://schemas.microsoft.com/office/excel/2006/main">
          <x14:cfRule type="cellIs" priority="1623" operator="equal" id="{C3889312-EF97-4984-90A6-C8AD226514D9}">
            <xm:f>'\Users\oeencisog\Documents\8. GESTIÓN DEL RIESGO\[MATRIZ INSTITUCIONAL DE RIESGOS DE CORRUPCIÓN - G RIESGOS.xlsx]Listas'!#REF!</xm:f>
            <x14:dxf>
              <fill>
                <patternFill>
                  <bgColor rgb="FF92D050"/>
                </patternFill>
              </fill>
            </x14:dxf>
          </x14:cfRule>
          <xm:sqref>AO44:AP44</xm:sqref>
        </x14:conditionalFormatting>
        <x14:conditionalFormatting xmlns:xm="http://schemas.microsoft.com/office/excel/2006/main">
          <x14:cfRule type="cellIs" priority="1619" operator="equal" id="{86FB7402-6655-4964-8497-1CAAC9A4FB2A}">
            <xm:f>'\Users\oeencisog\Documents\8. GESTIÓN DEL RIESGO\[MATRIZ INSTITUCIONAL DE RIESGOS DE CORRUPCIÓN - G RIESGOS.xlsx]Listas'!#REF!</xm:f>
            <x14:dxf>
              <fill>
                <patternFill>
                  <bgColor rgb="FF92D050"/>
                </patternFill>
              </fill>
            </x14:dxf>
          </x14:cfRule>
          <xm:sqref>AO45:AP45</xm:sqref>
        </x14:conditionalFormatting>
        <x14:conditionalFormatting xmlns:xm="http://schemas.microsoft.com/office/excel/2006/main">
          <x14:cfRule type="cellIs" priority="1563" operator="equal" id="{6DD1B693-9687-4C1D-BE6F-4AE6A982A95F}">
            <xm:f>'\Users\oeencisog\Documents\15. CONTRATACIÓN\[MATRIZ INSTITUCIONAL DE RIESGOS DE CORRUPCIÓN - CONTRATACIÓN.xlsx]Listas'!#REF!</xm:f>
            <x14:dxf>
              <fill>
                <patternFill>
                  <bgColor rgb="FF92D050"/>
                </patternFill>
              </fill>
            </x14:dxf>
          </x14:cfRule>
          <xm:sqref>AO52:AP53</xm:sqref>
        </x14:conditionalFormatting>
        <x14:conditionalFormatting xmlns:xm="http://schemas.microsoft.com/office/excel/2006/main">
          <x14:cfRule type="cellIs" priority="1418" operator="equal" id="{46E4BDB5-DACA-4508-AF5E-0505DA616512}">
            <xm:f>'\Users\oeencisog\Documents\15. CONTRATACIÓN\[MATRIZ INSTITUCIONAL DE RIESGOS DE CORRUPCIÓN - CONTRATACIÓN.xlsx]Listas'!#REF!</xm:f>
            <x14:dxf>
              <fill>
                <patternFill>
                  <bgColor rgb="FF92D050"/>
                </patternFill>
              </fill>
            </x14:dxf>
          </x14:cfRule>
          <xm:sqref>AO57:AP59</xm:sqref>
        </x14:conditionalFormatting>
        <x14:conditionalFormatting xmlns:xm="http://schemas.microsoft.com/office/excel/2006/main">
          <x14:cfRule type="cellIs" priority="1263" operator="equal" id="{4F3DED89-5F3E-45E6-96B1-ECE6A51AEFB0}">
            <xm:f>'\Users\oeencisog\Documents\13. TICS\[MATRIZ INSTUCIONAL DE RIESGOS DE CORRUPCIÓN - TICS.xlsx]Listas'!#REF!</xm:f>
            <x14:dxf>
              <fill>
                <patternFill>
                  <bgColor rgb="FF92D050"/>
                </patternFill>
              </fill>
            </x14:dxf>
          </x14:cfRule>
          <xm:sqref>AO62:AP62</xm:sqref>
        </x14:conditionalFormatting>
        <x14:conditionalFormatting xmlns:xm="http://schemas.microsoft.com/office/excel/2006/main">
          <x14:cfRule type="cellIs" priority="969" operator="equal" id="{D109B591-BE84-43F0-B86D-B8DC1AAB856F}">
            <xm:f>'\Users\oeencisog\Documents\13. TICS\[MATRIZ INSTUCIONAL DE RIESGOS DE CORRUPCIÓN - TICS.xlsx]Listas'!#REF!</xm:f>
            <x14:dxf>
              <fill>
                <patternFill>
                  <bgColor rgb="FF92D050"/>
                </patternFill>
              </fill>
            </x14:dxf>
          </x14:cfRule>
          <xm:sqref>AO69:AP71</xm:sqref>
        </x14:conditionalFormatting>
        <x14:conditionalFormatting xmlns:xm="http://schemas.microsoft.com/office/excel/2006/main">
          <x14:cfRule type="beginsWith" priority="418" operator="beginsWith" id="{C42BA704-EE08-42E7-BEF4-AE3F956C322B}">
            <xm:f>LEFT(P25,LEN("MUY ALTA "))="MUY ALTA "</xm:f>
            <xm:f>"MUY ALTA "</xm:f>
            <x14:dxf>
              <fill>
                <patternFill>
                  <bgColor rgb="FFFF0000"/>
                </patternFill>
              </fill>
            </x14:dxf>
          </x14:cfRule>
          <x14:cfRule type="beginsWith" priority="419" operator="beginsWith" id="{C29A9F16-D0F5-4BAE-B654-D9C78F657BC0}">
            <xm:f>LEFT(P25,LEN("MUY ALTA"))="MUY ALTA"</xm:f>
            <xm:f>"MUY ALTA"</xm:f>
            <x14:dxf>
              <fill>
                <patternFill>
                  <bgColor rgb="FFFF0000"/>
                </patternFill>
              </fill>
            </x14:dxf>
          </x14:cfRule>
          <x14:cfRule type="beginsWith" priority="420" operator="beginsWith" id="{1BA0DA7E-822C-4C37-8571-E3C50F290E9A}">
            <xm:f>LEFT(P25,LEN("ALTA"))="ALTA"</xm:f>
            <xm:f>"ALTA"</xm:f>
            <x14:dxf>
              <fill>
                <patternFill>
                  <bgColor rgb="FFFFC000"/>
                </patternFill>
              </fill>
            </x14:dxf>
          </x14:cfRule>
          <x14:cfRule type="beginsWith" priority="421" operator="beginsWith" id="{823AA50A-5375-4BF0-A5B9-9D03972284B8}">
            <xm:f>LEFT(P25,LEN("MEDIA"))="MEDIA"</xm:f>
            <xm:f>"MEDIA"</xm:f>
            <x14:dxf>
              <fill>
                <patternFill>
                  <bgColor rgb="FFFFFF00"/>
                </patternFill>
              </fill>
            </x14:dxf>
          </x14:cfRule>
          <x14:cfRule type="beginsWith" priority="422" operator="beginsWith" id="{5C126CA2-F78E-4B87-93A3-631EB862AD60}">
            <xm:f>LEFT(P25,LEN("BAJA"))="BAJA"</xm:f>
            <xm:f>"BAJA"</xm:f>
            <x14:dxf>
              <fill>
                <patternFill>
                  <bgColor rgb="FF00B050"/>
                </patternFill>
              </fill>
            </x14:dxf>
          </x14:cfRule>
          <x14:cfRule type="beginsWith" priority="423" operator="beginsWith" id="{A83D59FF-4927-4FC1-858F-1AE2A774F1D3}">
            <xm:f>LEFT(P25,LEN("MUY BAJA"))="MUY BAJA"</xm:f>
            <xm:f>"MUY BAJA"</xm:f>
            <x14:dxf>
              <fill>
                <patternFill>
                  <bgColor rgb="FF92D050"/>
                </patternFill>
              </fill>
            </x14:dxf>
          </x14:cfRule>
          <xm:sqref>P25:P29</xm:sqref>
        </x14:conditionalFormatting>
        <x14:conditionalFormatting xmlns:xm="http://schemas.microsoft.com/office/excel/2006/main">
          <x14:cfRule type="cellIs" priority="414" operator="equal" id="{7779D83B-7FFE-4600-8E86-1DB3728E9D2E}">
            <xm:f>Listas!$E$20</xm:f>
            <x14:dxf>
              <fill>
                <patternFill>
                  <bgColor rgb="FF92D050"/>
                </patternFill>
              </fill>
            </x14:dxf>
          </x14:cfRule>
          <xm:sqref>O25:O29</xm:sqref>
        </x14:conditionalFormatting>
        <x14:conditionalFormatting xmlns:xm="http://schemas.microsoft.com/office/excel/2006/main">
          <x14:cfRule type="beginsWith" priority="370" operator="beginsWith" id="{8DB194AD-5B18-4441-9E01-E4933487E58B}">
            <xm:f>LEFT(P31,LEN("MUY ALTA "))="MUY ALTA "</xm:f>
            <xm:f>"MUY ALTA "</xm:f>
            <x14:dxf>
              <fill>
                <patternFill>
                  <bgColor rgb="FFFF0000"/>
                </patternFill>
              </fill>
            </x14:dxf>
          </x14:cfRule>
          <x14:cfRule type="beginsWith" priority="371" operator="beginsWith" id="{E3526168-A9AC-430D-99A3-DB9768E09237}">
            <xm:f>LEFT(P31,LEN("MUY ALTA"))="MUY ALTA"</xm:f>
            <xm:f>"MUY ALTA"</xm:f>
            <x14:dxf>
              <fill>
                <patternFill>
                  <bgColor rgb="FFFF0000"/>
                </patternFill>
              </fill>
            </x14:dxf>
          </x14:cfRule>
          <x14:cfRule type="beginsWith" priority="372" operator="beginsWith" id="{0C84E042-BDA2-4558-8312-7395AEC20301}">
            <xm:f>LEFT(P31,LEN("ALTA"))="ALTA"</xm:f>
            <xm:f>"ALTA"</xm:f>
            <x14:dxf>
              <fill>
                <patternFill>
                  <bgColor rgb="FFFFC000"/>
                </patternFill>
              </fill>
            </x14:dxf>
          </x14:cfRule>
          <x14:cfRule type="beginsWith" priority="373" operator="beginsWith" id="{16ACA58D-DB7C-4AC1-9F57-BAE2E6CCF38C}">
            <xm:f>LEFT(P31,LEN("MEDIA"))="MEDIA"</xm:f>
            <xm:f>"MEDIA"</xm:f>
            <x14:dxf>
              <fill>
                <patternFill>
                  <bgColor rgb="FFFFFF00"/>
                </patternFill>
              </fill>
            </x14:dxf>
          </x14:cfRule>
          <x14:cfRule type="beginsWith" priority="374" operator="beginsWith" id="{213D474D-821B-44ED-8198-C7703E655BCB}">
            <xm:f>LEFT(P31,LEN("BAJA"))="BAJA"</xm:f>
            <xm:f>"BAJA"</xm:f>
            <x14:dxf>
              <fill>
                <patternFill>
                  <bgColor rgb="FF00B050"/>
                </patternFill>
              </fill>
            </x14:dxf>
          </x14:cfRule>
          <x14:cfRule type="beginsWith" priority="375" operator="beginsWith" id="{0B1B78A7-0F19-4865-971B-EC4E7AEFCB5A}">
            <xm:f>LEFT(P31,LEN("MUY BAJA"))="MUY BAJA"</xm:f>
            <xm:f>"MUY BAJA"</xm:f>
            <x14:dxf>
              <fill>
                <patternFill>
                  <bgColor rgb="FF92D050"/>
                </patternFill>
              </fill>
            </x14:dxf>
          </x14:cfRule>
          <xm:sqref>P31:P35</xm:sqref>
        </x14:conditionalFormatting>
        <x14:conditionalFormatting xmlns:xm="http://schemas.microsoft.com/office/excel/2006/main">
          <x14:cfRule type="cellIs" priority="366" operator="equal" id="{54B89C61-7522-4ACA-8811-CD7D4D8A0475}">
            <xm:f>Listas!$E$20</xm:f>
            <x14:dxf>
              <fill>
                <patternFill>
                  <bgColor rgb="FF92D050"/>
                </patternFill>
              </fill>
            </x14:dxf>
          </x14:cfRule>
          <xm:sqref>O31:O35</xm:sqref>
        </x14:conditionalFormatting>
        <x14:conditionalFormatting xmlns:xm="http://schemas.microsoft.com/office/excel/2006/main">
          <x14:cfRule type="beginsWith" priority="322" operator="beginsWith" id="{EA19FA66-31C7-4533-A158-F2CE87761D32}">
            <xm:f>LEFT(P37,LEN("MUY ALTA "))="MUY ALTA "</xm:f>
            <xm:f>"MUY ALTA "</xm:f>
            <x14:dxf>
              <fill>
                <patternFill>
                  <bgColor rgb="FFFF0000"/>
                </patternFill>
              </fill>
            </x14:dxf>
          </x14:cfRule>
          <x14:cfRule type="beginsWith" priority="323" operator="beginsWith" id="{EE8C750F-407F-472A-A5EC-47688161A6EF}">
            <xm:f>LEFT(P37,LEN("MUY ALTA"))="MUY ALTA"</xm:f>
            <xm:f>"MUY ALTA"</xm:f>
            <x14:dxf>
              <fill>
                <patternFill>
                  <bgColor rgb="FFFF0000"/>
                </patternFill>
              </fill>
            </x14:dxf>
          </x14:cfRule>
          <x14:cfRule type="beginsWith" priority="324" operator="beginsWith" id="{BED255A6-E54B-4419-9274-FA344B5E3CFE}">
            <xm:f>LEFT(P37,LEN("ALTA"))="ALTA"</xm:f>
            <xm:f>"ALTA"</xm:f>
            <x14:dxf>
              <fill>
                <patternFill>
                  <bgColor rgb="FFFFC000"/>
                </patternFill>
              </fill>
            </x14:dxf>
          </x14:cfRule>
          <x14:cfRule type="beginsWith" priority="325" operator="beginsWith" id="{8E511C0A-183E-4B71-879B-CFB18BBD383F}">
            <xm:f>LEFT(P37,LEN("MEDIA"))="MEDIA"</xm:f>
            <xm:f>"MEDIA"</xm:f>
            <x14:dxf>
              <fill>
                <patternFill>
                  <bgColor rgb="FFFFFF00"/>
                </patternFill>
              </fill>
            </x14:dxf>
          </x14:cfRule>
          <x14:cfRule type="beginsWith" priority="326" operator="beginsWith" id="{A8E55FED-EE5A-4608-9F8A-BD283CF42A50}">
            <xm:f>LEFT(P37,LEN("BAJA"))="BAJA"</xm:f>
            <xm:f>"BAJA"</xm:f>
            <x14:dxf>
              <fill>
                <patternFill>
                  <bgColor rgb="FF00B050"/>
                </patternFill>
              </fill>
            </x14:dxf>
          </x14:cfRule>
          <x14:cfRule type="beginsWith" priority="327" operator="beginsWith" id="{EF31A2BF-EC9A-4756-B239-4CB81C252B6C}">
            <xm:f>LEFT(P37,LEN("MUY BAJA"))="MUY BAJA"</xm:f>
            <xm:f>"MUY BAJA"</xm:f>
            <x14:dxf>
              <fill>
                <patternFill>
                  <bgColor rgb="FF92D050"/>
                </patternFill>
              </fill>
            </x14:dxf>
          </x14:cfRule>
          <xm:sqref>P37:P41</xm:sqref>
        </x14:conditionalFormatting>
        <x14:conditionalFormatting xmlns:xm="http://schemas.microsoft.com/office/excel/2006/main">
          <x14:cfRule type="cellIs" priority="318" operator="equal" id="{0BA71364-065A-4739-AB3B-09C0318CE846}">
            <xm:f>Listas!$E$20</xm:f>
            <x14:dxf>
              <fill>
                <patternFill>
                  <bgColor rgb="FF92D050"/>
                </patternFill>
              </fill>
            </x14:dxf>
          </x14:cfRule>
          <xm:sqref>O37:O41</xm:sqref>
        </x14:conditionalFormatting>
        <x14:conditionalFormatting xmlns:xm="http://schemas.microsoft.com/office/excel/2006/main">
          <x14:cfRule type="beginsWith" priority="274" operator="beginsWith" id="{75664F85-A7C3-4B46-B7EE-03FC81B2CBC2}">
            <xm:f>LEFT(P43,LEN("MUY ALTA "))="MUY ALTA "</xm:f>
            <xm:f>"MUY ALTA "</xm:f>
            <x14:dxf>
              <fill>
                <patternFill>
                  <bgColor rgb="FFFF0000"/>
                </patternFill>
              </fill>
            </x14:dxf>
          </x14:cfRule>
          <x14:cfRule type="beginsWith" priority="275" operator="beginsWith" id="{67A2C9C2-3A73-45D2-9658-DBED0F4533CA}">
            <xm:f>LEFT(P43,LEN("MUY ALTA"))="MUY ALTA"</xm:f>
            <xm:f>"MUY ALTA"</xm:f>
            <x14:dxf>
              <fill>
                <patternFill>
                  <bgColor rgb="FFFF0000"/>
                </patternFill>
              </fill>
            </x14:dxf>
          </x14:cfRule>
          <x14:cfRule type="beginsWith" priority="276" operator="beginsWith" id="{2A3ECAD5-0895-4519-B7D6-3A78C79B4EAC}">
            <xm:f>LEFT(P43,LEN("ALTA"))="ALTA"</xm:f>
            <xm:f>"ALTA"</xm:f>
            <x14:dxf>
              <fill>
                <patternFill>
                  <bgColor rgb="FFFFC000"/>
                </patternFill>
              </fill>
            </x14:dxf>
          </x14:cfRule>
          <x14:cfRule type="beginsWith" priority="277" operator="beginsWith" id="{46B76A84-17E4-43DC-9C44-B6A243E3A58B}">
            <xm:f>LEFT(P43,LEN("MEDIA"))="MEDIA"</xm:f>
            <xm:f>"MEDIA"</xm:f>
            <x14:dxf>
              <fill>
                <patternFill>
                  <bgColor rgb="FFFFFF00"/>
                </patternFill>
              </fill>
            </x14:dxf>
          </x14:cfRule>
          <x14:cfRule type="beginsWith" priority="278" operator="beginsWith" id="{E0268742-1EB1-4569-8E68-22819DACE1E0}">
            <xm:f>LEFT(P43,LEN("BAJA"))="BAJA"</xm:f>
            <xm:f>"BAJA"</xm:f>
            <x14:dxf>
              <fill>
                <patternFill>
                  <bgColor rgb="FF00B050"/>
                </patternFill>
              </fill>
            </x14:dxf>
          </x14:cfRule>
          <x14:cfRule type="beginsWith" priority="279" operator="beginsWith" id="{22B21E85-C3AF-422E-83C0-F93BDEDABC8E}">
            <xm:f>LEFT(P43,LEN("MUY BAJA"))="MUY BAJA"</xm:f>
            <xm:f>"MUY BAJA"</xm:f>
            <x14:dxf>
              <fill>
                <patternFill>
                  <bgColor rgb="FF92D050"/>
                </patternFill>
              </fill>
            </x14:dxf>
          </x14:cfRule>
          <xm:sqref>P43:P47</xm:sqref>
        </x14:conditionalFormatting>
        <x14:conditionalFormatting xmlns:xm="http://schemas.microsoft.com/office/excel/2006/main">
          <x14:cfRule type="cellIs" priority="270" operator="equal" id="{03DFC6ED-10B5-4D01-9A2B-38ABD38ACCB2}">
            <xm:f>Listas!$E$20</xm:f>
            <x14:dxf>
              <fill>
                <patternFill>
                  <bgColor rgb="FF92D050"/>
                </patternFill>
              </fill>
            </x14:dxf>
          </x14:cfRule>
          <xm:sqref>O43:O47</xm:sqref>
        </x14:conditionalFormatting>
        <x14:conditionalFormatting xmlns:xm="http://schemas.microsoft.com/office/excel/2006/main">
          <x14:cfRule type="beginsWith" priority="226" operator="beginsWith" id="{83EBA25F-672A-4F0C-B162-76698A1E5F85}">
            <xm:f>LEFT(P49,LEN("MUY ALTA "))="MUY ALTA "</xm:f>
            <xm:f>"MUY ALTA "</xm:f>
            <x14:dxf>
              <fill>
                <patternFill>
                  <bgColor rgb="FFFF0000"/>
                </patternFill>
              </fill>
            </x14:dxf>
          </x14:cfRule>
          <x14:cfRule type="beginsWith" priority="227" operator="beginsWith" id="{AE3B7F68-B375-4EE7-A517-39652058EEA2}">
            <xm:f>LEFT(P49,LEN("MUY ALTA"))="MUY ALTA"</xm:f>
            <xm:f>"MUY ALTA"</xm:f>
            <x14:dxf>
              <fill>
                <patternFill>
                  <bgColor rgb="FFFF0000"/>
                </patternFill>
              </fill>
            </x14:dxf>
          </x14:cfRule>
          <x14:cfRule type="beginsWith" priority="228" operator="beginsWith" id="{75F6D85F-D8E9-4A15-893A-66FEAB019AFD}">
            <xm:f>LEFT(P49,LEN("ALTA"))="ALTA"</xm:f>
            <xm:f>"ALTA"</xm:f>
            <x14:dxf>
              <fill>
                <patternFill>
                  <bgColor rgb="FFFFC000"/>
                </patternFill>
              </fill>
            </x14:dxf>
          </x14:cfRule>
          <x14:cfRule type="beginsWith" priority="229" operator="beginsWith" id="{A52981A1-4570-4518-B3D7-D80445A29973}">
            <xm:f>LEFT(P49,LEN("MEDIA"))="MEDIA"</xm:f>
            <xm:f>"MEDIA"</xm:f>
            <x14:dxf>
              <fill>
                <patternFill>
                  <bgColor rgb="FFFFFF00"/>
                </patternFill>
              </fill>
            </x14:dxf>
          </x14:cfRule>
          <x14:cfRule type="beginsWith" priority="230" operator="beginsWith" id="{6B1F091F-6F52-4029-8729-D888FAF1BA86}">
            <xm:f>LEFT(P49,LEN("BAJA"))="BAJA"</xm:f>
            <xm:f>"BAJA"</xm:f>
            <x14:dxf>
              <fill>
                <patternFill>
                  <bgColor rgb="FF00B050"/>
                </patternFill>
              </fill>
            </x14:dxf>
          </x14:cfRule>
          <x14:cfRule type="beginsWith" priority="231" operator="beginsWith" id="{82112EB1-FB56-4BDA-82CA-0C6BD7983302}">
            <xm:f>LEFT(P49,LEN("MUY BAJA"))="MUY BAJA"</xm:f>
            <xm:f>"MUY BAJA"</xm:f>
            <x14:dxf>
              <fill>
                <patternFill>
                  <bgColor rgb="FF92D050"/>
                </patternFill>
              </fill>
            </x14:dxf>
          </x14:cfRule>
          <xm:sqref>P49:P53</xm:sqref>
        </x14:conditionalFormatting>
        <x14:conditionalFormatting xmlns:xm="http://schemas.microsoft.com/office/excel/2006/main">
          <x14:cfRule type="cellIs" priority="222" operator="equal" id="{E568A8B5-F956-4F76-8615-23AC5D83C55B}">
            <xm:f>Listas!$E$20</xm:f>
            <x14:dxf>
              <fill>
                <patternFill>
                  <bgColor rgb="FF92D050"/>
                </patternFill>
              </fill>
            </x14:dxf>
          </x14:cfRule>
          <xm:sqref>O49:O53</xm:sqref>
        </x14:conditionalFormatting>
        <x14:conditionalFormatting xmlns:xm="http://schemas.microsoft.com/office/excel/2006/main">
          <x14:cfRule type="beginsWith" priority="178" operator="beginsWith" id="{49EFD1E0-22C4-4063-8CC9-9580B8E70CFD}">
            <xm:f>LEFT(P55,LEN("MUY ALTA "))="MUY ALTA "</xm:f>
            <xm:f>"MUY ALTA "</xm:f>
            <x14:dxf>
              <fill>
                <patternFill>
                  <bgColor rgb="FFFF0000"/>
                </patternFill>
              </fill>
            </x14:dxf>
          </x14:cfRule>
          <x14:cfRule type="beginsWith" priority="179" operator="beginsWith" id="{B3339842-92E7-4A23-809B-E0809DCB508C}">
            <xm:f>LEFT(P55,LEN("MUY ALTA"))="MUY ALTA"</xm:f>
            <xm:f>"MUY ALTA"</xm:f>
            <x14:dxf>
              <fill>
                <patternFill>
                  <bgColor rgb="FFFF0000"/>
                </patternFill>
              </fill>
            </x14:dxf>
          </x14:cfRule>
          <x14:cfRule type="beginsWith" priority="180" operator="beginsWith" id="{548E4E7D-5CBB-4397-B4AD-16C0436E80BA}">
            <xm:f>LEFT(P55,LEN("ALTA"))="ALTA"</xm:f>
            <xm:f>"ALTA"</xm:f>
            <x14:dxf>
              <fill>
                <patternFill>
                  <bgColor rgb="FFFFC000"/>
                </patternFill>
              </fill>
            </x14:dxf>
          </x14:cfRule>
          <x14:cfRule type="beginsWith" priority="181" operator="beginsWith" id="{29B7581E-FD58-4927-9550-94DAF0DB1FDE}">
            <xm:f>LEFT(P55,LEN("MEDIA"))="MEDIA"</xm:f>
            <xm:f>"MEDIA"</xm:f>
            <x14:dxf>
              <fill>
                <patternFill>
                  <bgColor rgb="FFFFFF00"/>
                </patternFill>
              </fill>
            </x14:dxf>
          </x14:cfRule>
          <x14:cfRule type="beginsWith" priority="182" operator="beginsWith" id="{86A29C78-9568-4B95-A42E-3868019D426A}">
            <xm:f>LEFT(P55,LEN("BAJA"))="BAJA"</xm:f>
            <xm:f>"BAJA"</xm:f>
            <x14:dxf>
              <fill>
                <patternFill>
                  <bgColor rgb="FF00B050"/>
                </patternFill>
              </fill>
            </x14:dxf>
          </x14:cfRule>
          <x14:cfRule type="beginsWith" priority="183" operator="beginsWith" id="{EC6A8D01-415B-4CFF-AE3D-2A8E085BD429}">
            <xm:f>LEFT(P55,LEN("MUY BAJA"))="MUY BAJA"</xm:f>
            <xm:f>"MUY BAJA"</xm:f>
            <x14:dxf>
              <fill>
                <patternFill>
                  <bgColor rgb="FF92D050"/>
                </patternFill>
              </fill>
            </x14:dxf>
          </x14:cfRule>
          <xm:sqref>P55:P59</xm:sqref>
        </x14:conditionalFormatting>
        <x14:conditionalFormatting xmlns:xm="http://schemas.microsoft.com/office/excel/2006/main">
          <x14:cfRule type="cellIs" priority="174" operator="equal" id="{6EB35156-3128-4689-B41A-9112360CD1B5}">
            <xm:f>Listas!$E$20</xm:f>
            <x14:dxf>
              <fill>
                <patternFill>
                  <bgColor rgb="FF92D050"/>
                </patternFill>
              </fill>
            </x14:dxf>
          </x14:cfRule>
          <xm:sqref>O55:O59</xm:sqref>
        </x14:conditionalFormatting>
        <x14:conditionalFormatting xmlns:xm="http://schemas.microsoft.com/office/excel/2006/main">
          <x14:cfRule type="beginsWith" priority="130" operator="beginsWith" id="{67B5F86E-79BD-4DE4-83B1-1391D2888470}">
            <xm:f>LEFT(P61,LEN("MUY ALTA "))="MUY ALTA "</xm:f>
            <xm:f>"MUY ALTA "</xm:f>
            <x14:dxf>
              <fill>
                <patternFill>
                  <bgColor rgb="FFFF0000"/>
                </patternFill>
              </fill>
            </x14:dxf>
          </x14:cfRule>
          <x14:cfRule type="beginsWith" priority="131" operator="beginsWith" id="{7959E63D-D814-4A4C-A8EF-959CB41C8C45}">
            <xm:f>LEFT(P61,LEN("MUY ALTA"))="MUY ALTA"</xm:f>
            <xm:f>"MUY ALTA"</xm:f>
            <x14:dxf>
              <fill>
                <patternFill>
                  <bgColor rgb="FFFF0000"/>
                </patternFill>
              </fill>
            </x14:dxf>
          </x14:cfRule>
          <x14:cfRule type="beginsWith" priority="132" operator="beginsWith" id="{617A86C1-A175-4900-A3B8-3970314B3DEE}">
            <xm:f>LEFT(P61,LEN("ALTA"))="ALTA"</xm:f>
            <xm:f>"ALTA"</xm:f>
            <x14:dxf>
              <fill>
                <patternFill>
                  <bgColor rgb="FFFFC000"/>
                </patternFill>
              </fill>
            </x14:dxf>
          </x14:cfRule>
          <x14:cfRule type="beginsWith" priority="133" operator="beginsWith" id="{DF1D5E31-8F79-4B70-BC95-DF913824B9C3}">
            <xm:f>LEFT(P61,LEN("MEDIA"))="MEDIA"</xm:f>
            <xm:f>"MEDIA"</xm:f>
            <x14:dxf>
              <fill>
                <patternFill>
                  <bgColor rgb="FFFFFF00"/>
                </patternFill>
              </fill>
            </x14:dxf>
          </x14:cfRule>
          <x14:cfRule type="beginsWith" priority="134" operator="beginsWith" id="{8D35F7A9-6EBD-4B54-BF09-B8F8EA1076D9}">
            <xm:f>LEFT(P61,LEN("BAJA"))="BAJA"</xm:f>
            <xm:f>"BAJA"</xm:f>
            <x14:dxf>
              <fill>
                <patternFill>
                  <bgColor rgb="FF00B050"/>
                </patternFill>
              </fill>
            </x14:dxf>
          </x14:cfRule>
          <x14:cfRule type="beginsWith" priority="135" operator="beginsWith" id="{A7A4A759-64F6-465A-9050-4BCCEDE023B3}">
            <xm:f>LEFT(P61,LEN("MUY BAJA"))="MUY BAJA"</xm:f>
            <xm:f>"MUY BAJA"</xm:f>
            <x14:dxf>
              <fill>
                <patternFill>
                  <bgColor rgb="FF92D050"/>
                </patternFill>
              </fill>
            </x14:dxf>
          </x14:cfRule>
          <xm:sqref>P61:P65</xm:sqref>
        </x14:conditionalFormatting>
        <x14:conditionalFormatting xmlns:xm="http://schemas.microsoft.com/office/excel/2006/main">
          <x14:cfRule type="cellIs" priority="126" operator="equal" id="{8B7A1C8A-D548-45A0-9350-7193A4C050E9}">
            <xm:f>Listas!$E$20</xm:f>
            <x14:dxf>
              <fill>
                <patternFill>
                  <bgColor rgb="FF92D050"/>
                </patternFill>
              </fill>
            </x14:dxf>
          </x14:cfRule>
          <xm:sqref>O61:O65</xm:sqref>
        </x14:conditionalFormatting>
        <x14:conditionalFormatting xmlns:xm="http://schemas.microsoft.com/office/excel/2006/main">
          <x14:cfRule type="beginsWith" priority="82" operator="beginsWith" id="{919A8467-A83E-40DC-AADD-220F8745DDDF}">
            <xm:f>LEFT(P67,LEN("MUY ALTA "))="MUY ALTA "</xm:f>
            <xm:f>"MUY ALTA "</xm:f>
            <x14:dxf>
              <fill>
                <patternFill>
                  <bgColor rgb="FFFF0000"/>
                </patternFill>
              </fill>
            </x14:dxf>
          </x14:cfRule>
          <x14:cfRule type="beginsWith" priority="83" operator="beginsWith" id="{1E28B9F0-AB27-4505-BF23-566778BD81AB}">
            <xm:f>LEFT(P67,LEN("MUY ALTA"))="MUY ALTA"</xm:f>
            <xm:f>"MUY ALTA"</xm:f>
            <x14:dxf>
              <fill>
                <patternFill>
                  <bgColor rgb="FFFF0000"/>
                </patternFill>
              </fill>
            </x14:dxf>
          </x14:cfRule>
          <x14:cfRule type="beginsWith" priority="84" operator="beginsWith" id="{66FD852C-FE66-42BC-80FA-DDAD0E0A24F0}">
            <xm:f>LEFT(P67,LEN("ALTA"))="ALTA"</xm:f>
            <xm:f>"ALTA"</xm:f>
            <x14:dxf>
              <fill>
                <patternFill>
                  <bgColor rgb="FFFFC000"/>
                </patternFill>
              </fill>
            </x14:dxf>
          </x14:cfRule>
          <x14:cfRule type="beginsWith" priority="85" operator="beginsWith" id="{7D1950C8-CA2A-4CAC-880B-F6D7B42217B5}">
            <xm:f>LEFT(P67,LEN("MEDIA"))="MEDIA"</xm:f>
            <xm:f>"MEDIA"</xm:f>
            <x14:dxf>
              <fill>
                <patternFill>
                  <bgColor rgb="FFFFFF00"/>
                </patternFill>
              </fill>
            </x14:dxf>
          </x14:cfRule>
          <x14:cfRule type="beginsWith" priority="86" operator="beginsWith" id="{E868A4D7-543C-46C1-9955-5F06F80CA991}">
            <xm:f>LEFT(P67,LEN("BAJA"))="BAJA"</xm:f>
            <xm:f>"BAJA"</xm:f>
            <x14:dxf>
              <fill>
                <patternFill>
                  <bgColor rgb="FF00B050"/>
                </patternFill>
              </fill>
            </x14:dxf>
          </x14:cfRule>
          <x14:cfRule type="beginsWith" priority="87" operator="beginsWith" id="{0A242498-316E-47CA-B7F6-364C47C8FF50}">
            <xm:f>LEFT(P67,LEN("MUY BAJA"))="MUY BAJA"</xm:f>
            <xm:f>"MUY BAJA"</xm:f>
            <x14:dxf>
              <fill>
                <patternFill>
                  <bgColor rgb="FF92D050"/>
                </patternFill>
              </fill>
            </x14:dxf>
          </x14:cfRule>
          <xm:sqref>P67:P71</xm:sqref>
        </x14:conditionalFormatting>
        <x14:conditionalFormatting xmlns:xm="http://schemas.microsoft.com/office/excel/2006/main">
          <x14:cfRule type="cellIs" priority="78" operator="equal" id="{EB4CCF80-A4ED-4CEF-8888-E487B5862AAE}">
            <xm:f>Listas!$E$20</xm:f>
            <x14:dxf>
              <fill>
                <patternFill>
                  <bgColor rgb="FF92D050"/>
                </patternFill>
              </fill>
            </x14:dxf>
          </x14:cfRule>
          <xm:sqref>O67:O71</xm:sqref>
        </x14:conditionalFormatting>
        <x14:conditionalFormatting xmlns:xm="http://schemas.microsoft.com/office/excel/2006/main">
          <x14:cfRule type="cellIs" priority="74" operator="equal" id="{94830E56-1830-46F6-AB94-9F80BC9F27FC}">
            <xm:f>Listas!$R$2</xm:f>
            <x14:dxf>
              <fill>
                <patternFill>
                  <bgColor rgb="FF92D050"/>
                </patternFill>
              </fill>
            </x14:dxf>
          </x14:cfRule>
          <xm:sqref>AO31:AP31</xm:sqref>
        </x14:conditionalFormatting>
        <x14:conditionalFormatting xmlns:xm="http://schemas.microsoft.com/office/excel/2006/main">
          <x14:cfRule type="cellIs" priority="72" operator="equal" id="{73A8B9C2-B43B-425C-A1DD-E659EF4602A4}">
            <xm:f>Listas!$R$2</xm:f>
            <x14:dxf>
              <fill>
                <patternFill>
                  <bgColor rgb="FF92D050"/>
                </patternFill>
              </fill>
            </x14:dxf>
          </x14:cfRule>
          <xm:sqref>AO32:AP32</xm:sqref>
        </x14:conditionalFormatting>
        <x14:conditionalFormatting xmlns:xm="http://schemas.microsoft.com/office/excel/2006/main">
          <x14:cfRule type="cellIs" priority="70" operator="equal" id="{CC71BB0F-361E-4500-9F0D-7CC4BB788C3D}">
            <xm:f>Listas!$R$2</xm:f>
            <x14:dxf>
              <fill>
                <patternFill>
                  <bgColor rgb="FF92D050"/>
                </patternFill>
              </fill>
            </x14:dxf>
          </x14:cfRule>
          <xm:sqref>AO49:AP51</xm:sqref>
        </x14:conditionalFormatting>
        <x14:conditionalFormatting xmlns:xm="http://schemas.microsoft.com/office/excel/2006/main">
          <x14:cfRule type="cellIs" priority="68" operator="equal" id="{EEACAD72-2C5A-4024-8C63-7C5538F1FC3A}">
            <xm:f>Listas!$R$2</xm:f>
            <x14:dxf>
              <fill>
                <patternFill>
                  <bgColor rgb="FF92D050"/>
                </patternFill>
              </fill>
            </x14:dxf>
          </x14:cfRule>
          <xm:sqref>AO55:AP56</xm:sqref>
        </x14:conditionalFormatting>
        <x14:conditionalFormatting xmlns:xm="http://schemas.microsoft.com/office/excel/2006/main">
          <x14:cfRule type="cellIs" priority="66" operator="equal" id="{52AE4137-BB96-4CBE-8674-E5B88E7376D4}">
            <xm:f>Listas!$R$2</xm:f>
            <x14:dxf>
              <fill>
                <patternFill>
                  <bgColor rgb="FF92D050"/>
                </patternFill>
              </fill>
            </x14:dxf>
          </x14:cfRule>
          <xm:sqref>AO61:AP61</xm:sqref>
        </x14:conditionalFormatting>
        <x14:conditionalFormatting xmlns:xm="http://schemas.microsoft.com/office/excel/2006/main">
          <x14:cfRule type="cellIs" priority="64" operator="equal" id="{A577A67F-BF56-4CB1-B10B-01E1E768C107}">
            <xm:f>Listas!$R$2</xm:f>
            <x14:dxf>
              <fill>
                <patternFill>
                  <bgColor rgb="FF92D050"/>
                </patternFill>
              </fill>
            </x14:dxf>
          </x14:cfRule>
          <xm:sqref>AO63:AP63</xm:sqref>
        </x14:conditionalFormatting>
        <x14:conditionalFormatting xmlns:xm="http://schemas.microsoft.com/office/excel/2006/main">
          <x14:cfRule type="cellIs" priority="62" operator="equal" id="{D9B3EFDD-1FA0-4AED-B32E-79E485353B4E}">
            <xm:f>Listas!$R$2</xm:f>
            <x14:dxf>
              <fill>
                <patternFill>
                  <bgColor rgb="FF92D050"/>
                </patternFill>
              </fill>
            </x14:dxf>
          </x14:cfRule>
          <xm:sqref>AO64:AP64</xm:sqref>
        </x14:conditionalFormatting>
        <x14:conditionalFormatting xmlns:xm="http://schemas.microsoft.com/office/excel/2006/main">
          <x14:cfRule type="cellIs" priority="60" operator="equal" id="{8688055A-B6DF-48AE-BDF4-6DC0E0DCD24B}">
            <xm:f>Listas!$R$2</xm:f>
            <x14:dxf>
              <fill>
                <patternFill>
                  <bgColor rgb="FF92D050"/>
                </patternFill>
              </fill>
            </x14:dxf>
          </x14:cfRule>
          <xm:sqref>AO65:AP65</xm:sqref>
        </x14:conditionalFormatting>
        <x14:conditionalFormatting xmlns:xm="http://schemas.microsoft.com/office/excel/2006/main">
          <x14:cfRule type="cellIs" priority="58" operator="equal" id="{84A5A6D8-CE45-4362-9EDC-3C21C1350222}">
            <xm:f>Listas!$R$2</xm:f>
            <x14:dxf>
              <fill>
                <patternFill>
                  <bgColor rgb="FF92D050"/>
                </patternFill>
              </fill>
            </x14:dxf>
          </x14:cfRule>
          <xm:sqref>AO67:AP68</xm:sqref>
        </x14:conditionalFormatting>
        <x14:conditionalFormatting xmlns:xm="http://schemas.microsoft.com/office/excel/2006/main">
          <x14:cfRule type="cellIs" priority="56" operator="equal" id="{37E3A866-FE40-4050-9C50-CC9A30017293}">
            <xm:f>Listas!$R$2</xm:f>
            <x14:dxf>
              <fill>
                <patternFill>
                  <bgColor rgb="FF92D050"/>
                </patternFill>
              </fill>
            </x14:dxf>
          </x14:cfRule>
          <xm:sqref>AO73:AP74</xm:sqref>
        </x14:conditionalFormatting>
      </x14:conditionalFormattings>
    </ext>
    <ext xmlns:x14="http://schemas.microsoft.com/office/spreadsheetml/2009/9/main" uri="{CCE6A557-97BC-4b89-ADB6-D9C93CAAB3DF}">
      <x14:dataValidations xmlns:xm="http://schemas.microsoft.com/office/excel/2006/main" count="125">
        <x14:dataValidation type="list" allowBlank="1" showInputMessage="1" showErrorMessage="1">
          <x14:formula1>
            <xm:f>Listas!$L$34:$L$35</xm:f>
          </x14:formula1>
          <xm:sqref>X19:Y23 X73:Y77 X25:Y29</xm:sqref>
        </x14:dataValidation>
        <x14:dataValidation type="list" allowBlank="1" showInputMessage="1" showErrorMessage="1">
          <x14:formula1>
            <xm:f>Listas!$M$39:$M$40</xm:f>
          </x14:formula1>
          <xm:sqref>AO19:AP23 AK19:AL23 AO25:AP29 AK25:AL29 AK73:AL77 AO73:AP77 AO67:AP68 AO31:AP32 AO49:AP51 AO55:AP56 AO61:AP61 AO63:AP65</xm:sqref>
        </x14:dataValidation>
        <x14:dataValidation type="list" allowBlank="1" showInputMessage="1" showErrorMessage="1">
          <x14:formula1>
            <xm:f>Listas!$M$34:$M$35</xm:f>
          </x14:formula1>
          <xm:sqref>AA27:AA29 AA21:AA23 Z25:Z29 Z73:Z77 Z19:Z23 AA75:AA77</xm:sqref>
        </x14:dataValidation>
        <x14:dataValidation type="list" allowBlank="1" showInputMessage="1" showErrorMessage="1">
          <x14:formula1>
            <xm:f>Listas!$N$34:$N$35</xm:f>
          </x14:formula1>
          <xm:sqref>AB19:AC23 AB73:AC77 AB25:AC29</xm:sqref>
        </x14:dataValidation>
        <x14:dataValidation type="list" allowBlank="1" showInputMessage="1" showErrorMessage="1">
          <x14:formula1>
            <xm:f>Listas!$P$34:$P$35</xm:f>
          </x14:formula1>
          <xm:sqref>AF73:AG77 AF19:AG23 AF25:AG29</xm:sqref>
        </x14:dataValidation>
        <x14:dataValidation type="list" operator="equal" allowBlank="1" showInputMessage="1" showErrorMessage="1">
          <x14:formula1>
            <xm:f>Listas!$P$39:$P$40</xm:f>
          </x14:formula1>
          <xm:sqref>AM19:AN23 AM25:AN29 AM73:AN77</xm:sqref>
        </x14:dataValidation>
        <x14:dataValidation type="list" allowBlank="1" showInputMessage="1" showErrorMessage="1">
          <x14:formula1>
            <xm:f>Listas!$E$20:$E$24</xm:f>
          </x14:formula1>
          <xm:sqref>N73:N77 N25:N29 N19:N23</xm:sqref>
        </x14:dataValidation>
        <x14:dataValidation type="list" allowBlank="1" showInputMessage="1" showErrorMessage="1">
          <x14:formula1>
            <xm:f>Listas!$A$24:$A$26</xm:f>
          </x14:formula1>
          <xm:sqref>E19:E23 E25:E29 E73:E77</xm:sqref>
        </x14:dataValidation>
        <x14:dataValidation type="list" allowBlank="1" showInputMessage="1" showErrorMessage="1">
          <x14:formula1>
            <xm:f>Listas!$A$30:$A$32</xm:f>
          </x14:formula1>
          <xm:sqref>BB19:BB23 BB73:BB77 BB25:BB29</xm:sqref>
        </x14:dataValidation>
        <x14:dataValidation type="list" allowBlank="1" showInputMessage="1" showErrorMessage="1">
          <x14:formula1>
            <xm:f>Listas!$B$60:$B$76</xm:f>
          </x14:formula1>
          <xm:sqref>D73:D77</xm:sqref>
        </x14:dataValidation>
        <x14:dataValidation type="list" allowBlank="1" showInputMessage="1" showErrorMessage="1">
          <x14:formula1>
            <xm:f>Listas!$A$39:$A$41</xm:f>
          </x14:formula1>
          <xm:sqref>BQ19 BQ25</xm:sqref>
        </x14:dataValidation>
        <x14:dataValidation type="list" operator="equal" allowBlank="1" showInputMessage="1" showErrorMessage="1">
          <x14:formula1>
            <xm:f>Listas!$O$34:$O$36</xm:f>
          </x14:formula1>
          <xm:sqref>AD73:AE77 AD19:AE23 AD25:AE29</xm:sqref>
        </x14:dataValidation>
        <x14:dataValidation type="list" allowBlank="1" showInputMessage="1" showErrorMessage="1">
          <x14:formula1>
            <xm:f>Listas!$A$4:$A$21</xm:f>
          </x14:formula1>
          <xm:sqref>C19:C23 C25:C29 C73:C77</xm:sqref>
        </x14:dataValidation>
        <x14:dataValidation type="list" allowBlank="1" showInputMessage="1" showErrorMessage="1">
          <x14:formula1>
            <xm:f>Listas!$A$43</xm:f>
          </x14:formula1>
          <xm:sqref>V25:V29 V19:V23 V73:V77</xm:sqref>
        </x14:dataValidation>
        <x14:dataValidation type="list" allowBlank="1" showInputMessage="1" showErrorMessage="1">
          <x14:formula1>
            <xm:f>Listas!$B$31:$B$37</xm:f>
          </x14:formula1>
          <xm:sqref>L19:L23 L25:L29 L73:L77</xm:sqref>
        </x14:dataValidation>
        <x14:dataValidation type="list" allowBlank="1" showInputMessage="1" showErrorMessage="1">
          <x14:formula1>
            <xm:f>Listas!$E$14:$E$17</xm:f>
          </x14:formula1>
          <xm:sqref>F19:F23 F25:F29 F73:F77</xm:sqref>
        </x14:dataValidation>
        <x14:dataValidation type="list" allowBlank="1" showInputMessage="1" showErrorMessage="1">
          <x14:formula1>
            <xm:f>Listas!$A$46:$A$50</xm:f>
          </x14:formula1>
          <xm:sqref>K25:K29 K19:K23 K73:K77</xm:sqref>
        </x14:dataValidation>
        <x14:dataValidation type="list" allowBlank="1" showInputMessage="1" showErrorMessage="1">
          <x14:formula1>
            <xm:f>Listas!$R$35:$R$38</xm:f>
          </x14:formula1>
          <xm:sqref>I19:I23 I25:I29 I73:I77</xm:sqref>
        </x14:dataValidation>
        <x14:dataValidation type="list" allowBlank="1" showInputMessage="1" showErrorMessage="1">
          <x14:formula1>
            <xm:f>Listas!$G$8:$G$10</xm:f>
          </x14:formula1>
          <xm:sqref>Q19:Q23 Q25:Q29 Q73:Q77</xm:sqref>
        </x14:dataValidation>
        <x14:dataValidation type="list" allowBlank="1" showInputMessage="1" showErrorMessage="1">
          <x14:formula1>
            <xm:f>Listas!$F$39:$F$44</xm:f>
          </x14:formula1>
          <xm:sqref>AR19:AR23 AR25:AR29 AR73:AR77</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Q31:Q35 Q37:Q41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I31:I35 I37:I41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K31:K35 K37:K41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F31:F35 F37:F41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L31:L35 L37:L41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V31:V35 V37:V41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C31:C35 C37:C41</xm:sqref>
        </x14:dataValidation>
        <x14:dataValidation type="list" operator="equal" allowBlank="1" showInputMessage="1" showErrorMessage="1">
          <x14:formula1>
            <xm:f>'C:\Users\oeencisog\Desktop\ESCRITORIO\2. RIESGOS 2022\2. MATRICES DE RIESGOS 2022\2. JURIDICA\[MATRIZ INSTITUCIONAL DE RIESGO CORRUPCIÓN - Juridica.xlsx]Listas'!#REF!</xm:f>
          </x14:formula1>
          <xm:sqref>AD31:AE35 AD37:AE41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BQ31 BQ37</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AR31:AR35 AR37:AR41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D31:D35 D37:D41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BB31:BB35 BB37:BB41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E31:E35 E37:E41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N31:N35 N37:N41</xm:sqref>
        </x14:dataValidation>
        <x14:dataValidation type="list" operator="equal" allowBlank="1" showInputMessage="1" showErrorMessage="1">
          <x14:formula1>
            <xm:f>'C:\Users\oeencisog\Desktop\ESCRITORIO\2. RIESGOS 2022\2. MATRICES DE RIESGOS 2022\2. JURIDICA\[MATRIZ INSTITUCIONAL DE RIESGO CORRUPCIÓN - Juridica.xlsx]Listas'!#REF!</xm:f>
          </x14:formula1>
          <xm:sqref>AM31:AN35 AM37:AN41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AF31:AG35 AF37:AG41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AB31:AC35 AB37:AC41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AA33:AA35 Z31:Z35 Z37:Z41 AA39:AA41</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AO37:AP41 AK31:AL35 AK37:AL41 AO33:AP35</xm:sqref>
        </x14:dataValidation>
        <x14:dataValidation type="list" allowBlank="1" showInputMessage="1" showErrorMessage="1">
          <x14:formula1>
            <xm:f>'C:\Users\oeencisog\Desktop\ESCRITORIO\2. RIESGOS 2022\2. MATRICES DE RIESGOS 2022\2. JURIDICA\[MATRIZ INSTITUCIONAL DE RIESGO CORRUPCIÓN - Juridica.xlsx]Listas'!#REF!</xm:f>
          </x14:formula1>
          <xm:sqref>X31:Y35 X37:Y41</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Q43:Q47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I43:I47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K43:K47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F43:F47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L43:L47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V43:V47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C43:C47</xm:sqref>
        </x14:dataValidation>
        <x14:dataValidation type="list" operator="equal" allowBlank="1" showInputMessage="1" showErrorMessage="1">
          <x14:formula1>
            <xm:f>'C:\Users\oeencisog\Desktop\ESCRITORIO\2. RIESGOS 2022\2. MATRICES DE RIESGOS 2022\8. GESTIÓN DEL RIESGO\[MATRIZ INSTITUCIONAL DE RIESGOS DE CORRUPCIÓN - G RIESGOS.xlsx]Listas'!#REF!</xm:f>
          </x14:formula1>
          <xm:sqref>AD43:AE47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BQ43 BQ49 BQ55 BQ67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AR43:AR47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D43:D47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BB43:BB47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E43:E47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N43:N47</xm:sqref>
        </x14:dataValidation>
        <x14:dataValidation type="list" operator="equal" allowBlank="1" showInputMessage="1" showErrorMessage="1">
          <x14:formula1>
            <xm:f>'C:\Users\oeencisog\Desktop\ESCRITORIO\2. RIESGOS 2022\2. MATRICES DE RIESGOS 2022\8. GESTIÓN DEL RIESGO\[MATRIZ INSTITUCIONAL DE RIESGOS DE CORRUPCIÓN - G RIESGOS.xlsx]Listas'!#REF!</xm:f>
          </x14:formula1>
          <xm:sqref>AM43:AN47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AF43:AG47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AB43:AC47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AA45:AA47 Z43:Z47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AK43:AL47 AO43:AP47</xm:sqref>
        </x14:dataValidation>
        <x14:dataValidation type="list" allowBlank="1" showInputMessage="1" showErrorMessage="1">
          <x14:formula1>
            <xm:f>'C:\Users\oeencisog\Desktop\ESCRITORIO\2. RIESGOS 2022\2. MATRICES DE RIESGOS 2022\8. GESTIÓN DEL RIESGO\[MATRIZ INSTITUCIONAL DE RIESGOS DE CORRUPCIÓN - G RIESGOS.xlsx]Listas'!#REF!</xm:f>
          </x14:formula1>
          <xm:sqref>X43:Y47</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AR49:AR53 AR55:AR59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N49:N53</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L49:L53</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K49:K53</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D49:D53 D55:D59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Q49:Q53 Q55:Q59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I49:I53 I55:I59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F49:F53 F55:F59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V49:V53 V55:V59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C49:C53 C55:C59</xm:sqref>
        </x14:dataValidation>
        <x14:dataValidation type="list" operator="equal" allowBlank="1" showInputMessage="1" showErrorMessage="1">
          <x14:formula1>
            <xm:f>'C:\Users\oeencisog\Desktop\ESCRITORIO\2. RIESGOS 2022\2. MATRICES DE RIESGOS 2022\15. CONTRATACIÓN\[MATRIZ INSTITUCIONAL DE RIESGOS DE CORRUPCIÓN - CONTRATACIÓN.xlsx]Listas'!#REF!</xm:f>
          </x14:formula1>
          <xm:sqref>AD49:AE53 AD55:AE59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BB49:BB53 BB55:BB59 BB67:BB71</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E49:E53 E55:E59</xm:sqref>
        </x14:dataValidation>
        <x14:dataValidation type="list" operator="equal" allowBlank="1" showInputMessage="1" showErrorMessage="1">
          <x14:formula1>
            <xm:f>'C:\Users\oeencisog\Desktop\ESCRITORIO\2. RIESGOS 2022\2. MATRICES DE RIESGOS 2022\15. CONTRATACIÓN\[MATRIZ INSTITUCIONAL DE RIESGOS DE CORRUPCIÓN - CONTRATACIÓN.xlsx]Listas'!#REF!</xm:f>
          </x14:formula1>
          <xm:sqref>AM49:AN53 AM55:AN59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AF49:AG53 AF55:AG59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AB49:AC53 AB55:AC59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AA51:AA53 Z49:Z53 Z55:Z59 AA57:AA59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AO52:AP53 AK49:AL53 AK55:AL59 AO57:AP59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X49:Y53 X55:Y59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K55:K59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L55:L59</xm:sqref>
        </x14:dataValidation>
        <x14:dataValidation type="list" allowBlank="1" showInputMessage="1" showErrorMessage="1">
          <x14:formula1>
            <xm:f>'C:\Users\oeencisog\Desktop\ESCRITORIO\2. RIESGOS 2022\2. MATRICES DE RIESGOS 2022\15. CONTRATACIÓN\[MATRIZ INSTITUCIONAL DE RIESGOS DE CORRUPCIÓN - CONTRATACIÓN.xlsx]Listas'!#REF!</xm:f>
          </x14:formula1>
          <xm:sqref>N55:N59</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Q61:Q65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I61:I65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K61:K65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F61:F65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L61:L65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V61:V65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C61:C65</xm:sqref>
        </x14:dataValidation>
        <x14:dataValidation type="list" operator="equal" allowBlank="1" showInputMessage="1" showErrorMessage="1">
          <x14:formula1>
            <xm:f>'C:\Users\oeencisog\Desktop\ESCRITORIO\2. RIESGOS 2022\2. MATRICES DE RIESGOS 2022\13. TICS\[MATRIZ INSTUCIONAL DE RIESGOS DE CORRUPCIÓN - TICS.xlsx]Listas'!#REF!</xm:f>
          </x14:formula1>
          <xm:sqref>AD61:AE65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BQ61</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AR61:AR65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D61:D65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BB61:BB65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E61:E65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N61:N65 N67:N71</xm:sqref>
        </x14:dataValidation>
        <x14:dataValidation type="list" operator="equal" allowBlank="1" showInputMessage="1" showErrorMessage="1">
          <x14:formula1>
            <xm:f>'C:\Users\oeencisog\Desktop\ESCRITORIO\2. RIESGOS 2022\2. MATRICES DE RIESGOS 2022\13. TICS\[MATRIZ INSTUCIONAL DE RIESGOS DE CORRUPCIÓN - TICS.xlsx]Listas'!#REF!</xm:f>
          </x14:formula1>
          <xm:sqref>AM61:AN65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AF61:AG65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AB61:AC65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AA63:AA65 Z61:Z65</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AK61:AL65 AO62:AP62</xm:sqref>
        </x14:dataValidation>
        <x14:dataValidation type="list" allowBlank="1" showInputMessage="1" showErrorMessage="1">
          <x14:formula1>
            <xm:f>'C:\Users\oeencisog\Desktop\ESCRITORIO\2. RIESGOS 2022\2. MATRICES DE RIESGOS 2022\13. TICS\[MATRIZ INSTUCIONAL DE RIESGOS DE CORRUPCIÓN - TICS.xlsx]Listas'!#REF!</xm:f>
          </x14:formula1>
          <xm:sqref>X61:Y65</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Q67:Q71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I67:I71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K67:K71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F67:F71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L67:L71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V67:V71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C67:C71</xm:sqref>
        </x14:dataValidation>
        <x14:dataValidation type="list" operator="equal" allowBlank="1" showInputMessage="1" showErrorMessage="1">
          <x14:formula1>
            <xm:f>'C:\Users\oeencisog\Desktop\ESCRITORIO\2. RIESGOS 2022\2. MATRICES DE RIESGOS 2022\16. TALENTO HUMANO\[2. MATRIZ INSTITUCIONAL DE RIESGO CORRUPCIÓN - Talento Humano.xlsx]Listas'!#REF!</xm:f>
          </x14:formula1>
          <xm:sqref>AD67:AE71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AR67:AR71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D67:D71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E67:E71</xm:sqref>
        </x14:dataValidation>
        <x14:dataValidation type="list" operator="equal" allowBlank="1" showInputMessage="1" showErrorMessage="1">
          <x14:formula1>
            <xm:f>'C:\Users\oeencisog\Desktop\ESCRITORIO\2. RIESGOS 2022\2. MATRICES DE RIESGOS 2022\16. TALENTO HUMANO\[2. MATRIZ INSTITUCIONAL DE RIESGO CORRUPCIÓN - Talento Humano.xlsx]Listas'!#REF!</xm:f>
          </x14:formula1>
          <xm:sqref>AM67:AN71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AF67:AG71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AB67:AC71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AA69:AA71 Z67:Z71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AK67:AL71 AO69:AP71</xm:sqref>
        </x14:dataValidation>
        <x14:dataValidation type="list" allowBlank="1" showInputMessage="1" showErrorMessage="1">
          <x14:formula1>
            <xm:f>'C:\Users\oeencisog\Desktop\ESCRITORIO\2. RIESGOS 2022\2. MATRICES DE RIESGOS 2022\16. TALENTO HUMANO\[2. MATRIZ INSTITUCIONAL DE RIESGO CORRUPCIÓN - Talento Humano.xlsx]Listas'!#REF!</xm:f>
          </x14:formula1>
          <xm:sqref>X67:Y71</xm:sqref>
        </x14:dataValidation>
        <x14:dataValidation type="list" allowBlank="1" showInputMessage="1" showErrorMessage="1">
          <x14:formula1>
            <xm:f>'[1. MATRIZ INSTITUCIONAL DE RIESGOS OPERACIONAL - SUBRED.xlsx]Listas'!#REF!</xm:f>
          </x14:formula1>
          <xm:sqref>DA61:DP65 CA73:CP77 CA19:CP23 DA19:DP23 CA25:CP29 DA25:DP29 CA31:CP35 DA31:DP35 CA37:CP41 DA37:DP41 CA43:CP47 DA43:DP47 CA49:CP53 DA49:DP53 CA55:CP59 DA55:DP59 CA61:CP65 CA67:CP71 DA67:DP71 DA73:DP77</xm:sqref>
        </x14:dataValidation>
        <x14:dataValidation type="list" allowBlank="1" showInputMessage="1" showErrorMessage="1">
          <x14:formula1>
            <xm:f>'[1. MATRIZ INSTITUCIONAL DE RIESGOS OPERACIONAL - SUBRED.xlsx]Listas'!#REF!</xm:f>
          </x14:formula1>
          <xm:sqref>CW19:CZ23 CW61:CZ65 CW25:CZ29 CW31:CZ35 CW37:CZ41 CW43:CZ47 CW49:CZ53 CW55:CZ59 CW67:CZ71 CW73:CZ77</xm:sqref>
        </x14:dataValidation>
        <x14:dataValidation type="list" allowBlank="1" showInputMessage="1" showErrorMessage="1">
          <x14:formula1>
            <xm:f>Listas!$B$25:$B$29</xm:f>
          </x14:formula1>
          <xm:sqref>I6:P6</xm:sqref>
        </x14:dataValidation>
        <x14:dataValidation type="list" allowBlank="1" showInputMessage="1" showErrorMessage="1">
          <x14:formula1>
            <xm:f>Listas!$A$4:$A$22</xm:f>
          </x14:formula1>
          <xm:sqref>I7:P7</xm:sqref>
        </x14:dataValidation>
        <x14:dataValidation type="list" allowBlank="1" showInputMessage="1" showErrorMessage="1">
          <x14:formula1>
            <xm:f>Listas!$B$60:$B$77</xm:f>
          </x14:formula1>
          <xm:sqref>D19:D23 D25:D29</xm:sqref>
        </x14:dataValidation>
        <x14:dataValidation type="list" allowBlank="1" showInputMessage="1" showErrorMessage="1">
          <x14:formula1>
            <xm:f>'C:\Users\oeencisog\Desktop\3. ESCRITORIO\2. RIESGOS 2022\2. MATRICES DE RIESGOS 2022\17. CONTROL INTERNO\[2. MATRIZ INSTITUCIONAL DE RIESGOS DE CORRUPCIÓN - OCI.xlsx]Listas'!#REF!</xm:f>
          </x14:formula1>
          <xm:sqref>BQ73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AF26"/>
  <sheetViews>
    <sheetView showGridLines="0" topLeftCell="A19" zoomScale="80" zoomScaleNormal="80" workbookViewId="0">
      <selection activeCell="A23" sqref="A23"/>
    </sheetView>
  </sheetViews>
  <sheetFormatPr baseColWidth="10" defaultRowHeight="12.75" x14ac:dyDescent="0.2"/>
  <cols>
    <col min="1" max="2" width="11.42578125" customWidth="1"/>
    <col min="3" max="3" width="18" customWidth="1"/>
    <col min="4" max="4" width="31.140625" customWidth="1"/>
    <col min="5" max="5" width="22.140625" customWidth="1"/>
    <col min="6" max="7" width="22" customWidth="1"/>
    <col min="8" max="8" width="24.5703125" customWidth="1"/>
    <col min="9" max="11" width="21.5703125" customWidth="1"/>
    <col min="12" max="14" width="21.140625" customWidth="1"/>
    <col min="15" max="17" width="21" customWidth="1"/>
    <col min="18" max="20" width="21.7109375" customWidth="1"/>
    <col min="21" max="23" width="21" customWidth="1"/>
    <col min="24" max="25" width="21.140625" customWidth="1"/>
    <col min="26" max="26" width="26.42578125" customWidth="1"/>
    <col min="27" max="29" width="21.5703125" customWidth="1"/>
    <col min="30" max="30" width="18.85546875" customWidth="1"/>
    <col min="31" max="31" width="21.85546875" customWidth="1"/>
    <col min="32" max="32" width="24.28515625" customWidth="1"/>
  </cols>
  <sheetData>
    <row r="3" spans="2:5" ht="14.25" customHeight="1" x14ac:dyDescent="0.2">
      <c r="B3" s="1190" t="s">
        <v>22</v>
      </c>
      <c r="C3" s="1190"/>
      <c r="D3" s="1190"/>
      <c r="E3" s="1190"/>
    </row>
    <row r="4" spans="2:5" ht="66.75" customHeight="1" x14ac:dyDescent="0.2">
      <c r="B4" s="1190"/>
      <c r="C4" s="1190"/>
      <c r="D4" s="1190"/>
      <c r="E4" s="1190"/>
    </row>
    <row r="5" spans="2:5" ht="13.5" thickBot="1" x14ac:dyDescent="0.25"/>
    <row r="6" spans="2:5" ht="15.75" customHeight="1" thickBot="1" x14ac:dyDescent="0.25">
      <c r="B6" s="1" t="s">
        <v>9</v>
      </c>
      <c r="C6" s="2" t="s">
        <v>2</v>
      </c>
      <c r="D6" s="2" t="s">
        <v>10</v>
      </c>
      <c r="E6" s="2" t="s">
        <v>11</v>
      </c>
    </row>
    <row r="7" spans="2:5" ht="66" customHeight="1" thickBot="1" x14ac:dyDescent="0.25">
      <c r="B7" s="3">
        <v>5</v>
      </c>
      <c r="C7" s="4" t="s">
        <v>67</v>
      </c>
      <c r="D7" s="5" t="s">
        <v>12</v>
      </c>
      <c r="E7" s="5" t="s">
        <v>13</v>
      </c>
    </row>
    <row r="8" spans="2:5" ht="66" customHeight="1" thickBot="1" x14ac:dyDescent="0.25">
      <c r="B8" s="3">
        <v>4</v>
      </c>
      <c r="C8" s="4" t="s">
        <v>68</v>
      </c>
      <c r="D8" s="5" t="s">
        <v>14</v>
      </c>
      <c r="E8" s="5" t="s">
        <v>15</v>
      </c>
    </row>
    <row r="9" spans="2:5" ht="66" customHeight="1" thickBot="1" x14ac:dyDescent="0.25">
      <c r="B9" s="3">
        <v>3</v>
      </c>
      <c r="C9" s="4" t="s">
        <v>69</v>
      </c>
      <c r="D9" s="5" t="s">
        <v>16</v>
      </c>
      <c r="E9" s="5" t="s">
        <v>17</v>
      </c>
    </row>
    <row r="10" spans="2:5" ht="66" customHeight="1" thickBot="1" x14ac:dyDescent="0.25">
      <c r="B10" s="3">
        <v>2</v>
      </c>
      <c r="C10" s="4" t="s">
        <v>70</v>
      </c>
      <c r="D10" s="5" t="s">
        <v>18</v>
      </c>
      <c r="E10" s="5" t="s">
        <v>19</v>
      </c>
    </row>
    <row r="11" spans="2:5" ht="66" customHeight="1" thickBot="1" x14ac:dyDescent="0.25">
      <c r="B11" s="3">
        <v>1</v>
      </c>
      <c r="C11" s="4" t="s">
        <v>71</v>
      </c>
      <c r="D11" s="5" t="s">
        <v>20</v>
      </c>
      <c r="E11" s="5" t="s">
        <v>21</v>
      </c>
    </row>
    <row r="15" spans="2:5" ht="41.25" customHeight="1" x14ac:dyDescent="0.2">
      <c r="B15" s="1195" t="s">
        <v>32</v>
      </c>
      <c r="C15" s="1195"/>
      <c r="D15" s="1195"/>
      <c r="E15" s="1195"/>
    </row>
    <row r="16" spans="2:5" ht="25.5" customHeight="1" thickBot="1" x14ac:dyDescent="0.25">
      <c r="B16" s="1195"/>
      <c r="C16" s="1195"/>
      <c r="D16" s="1195"/>
      <c r="E16" s="1195"/>
    </row>
    <row r="17" spans="2:32" ht="36" customHeight="1" thickBot="1" x14ac:dyDescent="0.25">
      <c r="F17" s="1184" t="s">
        <v>126</v>
      </c>
      <c r="G17" s="1185"/>
      <c r="H17" s="1186"/>
      <c r="I17" s="1181" t="s">
        <v>103</v>
      </c>
      <c r="J17" s="1179"/>
      <c r="K17" s="1187"/>
      <c r="L17" s="1178" t="s">
        <v>127</v>
      </c>
      <c r="M17" s="1179"/>
      <c r="N17" s="1180"/>
      <c r="O17" s="1181" t="s">
        <v>133</v>
      </c>
      <c r="P17" s="1179"/>
      <c r="Q17" s="1180"/>
      <c r="R17" s="1169" t="s">
        <v>139</v>
      </c>
      <c r="S17" s="1170"/>
      <c r="T17" s="1171"/>
      <c r="U17" s="1169" t="s">
        <v>145</v>
      </c>
      <c r="V17" s="1170"/>
      <c r="W17" s="1182"/>
      <c r="X17" s="1183" t="s">
        <v>150</v>
      </c>
      <c r="Y17" s="1170"/>
      <c r="Z17" s="1171"/>
      <c r="AA17" s="1169" t="s">
        <v>114</v>
      </c>
      <c r="AB17" s="1170"/>
      <c r="AC17" s="1171"/>
      <c r="AD17" s="1169" t="s">
        <v>166</v>
      </c>
      <c r="AE17" s="1170"/>
      <c r="AF17" s="1171"/>
    </row>
    <row r="18" spans="2:32" ht="15.75" customHeight="1" thickBot="1" x14ac:dyDescent="0.25">
      <c r="B18" s="1" t="s">
        <v>23</v>
      </c>
      <c r="C18" s="7" t="s">
        <v>24</v>
      </c>
      <c r="D18" s="1191" t="s">
        <v>10</v>
      </c>
      <c r="E18" s="1192"/>
      <c r="F18" s="16" t="s">
        <v>23</v>
      </c>
      <c r="G18" s="21" t="s">
        <v>120</v>
      </c>
      <c r="H18" s="22" t="s">
        <v>10</v>
      </c>
      <c r="I18" s="9" t="s">
        <v>23</v>
      </c>
      <c r="J18" s="10" t="s">
        <v>24</v>
      </c>
      <c r="K18" s="11" t="s">
        <v>10</v>
      </c>
      <c r="L18" s="9" t="s">
        <v>23</v>
      </c>
      <c r="M18" s="10" t="s">
        <v>24</v>
      </c>
      <c r="N18" s="10" t="s">
        <v>10</v>
      </c>
      <c r="O18" s="9" t="s">
        <v>23</v>
      </c>
      <c r="P18" s="10" t="s">
        <v>24</v>
      </c>
      <c r="Q18" s="10" t="s">
        <v>10</v>
      </c>
      <c r="R18" s="9" t="s">
        <v>23</v>
      </c>
      <c r="S18" s="10" t="s">
        <v>24</v>
      </c>
      <c r="T18" s="10" t="s">
        <v>10</v>
      </c>
      <c r="U18" s="9" t="s">
        <v>23</v>
      </c>
      <c r="V18" s="10" t="s">
        <v>24</v>
      </c>
      <c r="W18" s="11" t="s">
        <v>10</v>
      </c>
      <c r="X18" s="9" t="s">
        <v>23</v>
      </c>
      <c r="Y18" s="10" t="s">
        <v>24</v>
      </c>
      <c r="Z18" s="10" t="s">
        <v>10</v>
      </c>
      <c r="AA18" s="9" t="s">
        <v>23</v>
      </c>
      <c r="AB18" s="10" t="s">
        <v>24</v>
      </c>
      <c r="AC18" s="10" t="s">
        <v>10</v>
      </c>
      <c r="AD18" s="56" t="s">
        <v>23</v>
      </c>
      <c r="AE18" s="56" t="s">
        <v>24</v>
      </c>
      <c r="AF18" s="53" t="s">
        <v>10</v>
      </c>
    </row>
    <row r="19" spans="2:32" ht="51.75" customHeight="1" thickBot="1" x14ac:dyDescent="0.25">
      <c r="B19" s="161" t="s">
        <v>344</v>
      </c>
      <c r="C19" s="60" t="s">
        <v>72</v>
      </c>
      <c r="D19" s="1198" t="s">
        <v>25</v>
      </c>
      <c r="E19" s="1199"/>
      <c r="F19" s="16"/>
      <c r="G19" s="21"/>
      <c r="H19" s="22"/>
      <c r="I19" s="9"/>
      <c r="J19" s="10"/>
      <c r="K19" s="59"/>
      <c r="L19" s="9"/>
      <c r="M19" s="10"/>
      <c r="N19" s="10"/>
      <c r="O19" s="9"/>
      <c r="P19" s="10"/>
      <c r="Q19" s="59"/>
      <c r="R19" s="9"/>
      <c r="S19" s="10"/>
      <c r="T19" s="10"/>
      <c r="U19" s="9"/>
      <c r="V19" s="10"/>
      <c r="W19" s="59"/>
      <c r="X19" s="9"/>
      <c r="Y19" s="10"/>
      <c r="Z19" s="59"/>
      <c r="AA19" s="9"/>
      <c r="AB19" s="10"/>
      <c r="AC19" s="59"/>
      <c r="AD19" s="9"/>
      <c r="AE19" s="10"/>
      <c r="AF19" s="53"/>
    </row>
    <row r="20" spans="2:32" ht="43.5" customHeight="1" thickBot="1" x14ac:dyDescent="0.25">
      <c r="B20" s="162" t="s">
        <v>343</v>
      </c>
      <c r="C20" s="60" t="s">
        <v>73</v>
      </c>
      <c r="D20" s="1196" t="s">
        <v>172</v>
      </c>
      <c r="E20" s="1197"/>
      <c r="F20" s="16"/>
      <c r="G20" s="21"/>
      <c r="H20" s="22"/>
      <c r="I20" s="9"/>
      <c r="J20" s="10"/>
      <c r="K20" s="59"/>
      <c r="L20" s="9"/>
      <c r="M20" s="10"/>
      <c r="N20" s="10"/>
      <c r="O20" s="9"/>
      <c r="P20" s="10"/>
      <c r="Q20" s="59"/>
      <c r="R20" s="9"/>
      <c r="S20" s="10"/>
      <c r="T20" s="10"/>
      <c r="U20" s="9"/>
      <c r="V20" s="10"/>
      <c r="W20" s="59"/>
      <c r="X20" s="9"/>
      <c r="Y20" s="10"/>
      <c r="Z20" s="59"/>
      <c r="AA20" s="9"/>
      <c r="AB20" s="10"/>
      <c r="AC20" s="59"/>
      <c r="AD20" s="9"/>
      <c r="AE20" s="10"/>
      <c r="AF20" s="53"/>
    </row>
    <row r="21" spans="2:32" ht="43.5" customHeight="1" thickBot="1" x14ac:dyDescent="0.25">
      <c r="B21" s="162" t="s">
        <v>342</v>
      </c>
      <c r="C21" s="60" t="s">
        <v>74</v>
      </c>
      <c r="D21" s="1196" t="s">
        <v>171</v>
      </c>
      <c r="E21" s="1197"/>
      <c r="F21" s="16"/>
      <c r="G21" s="21"/>
      <c r="H21" s="22"/>
      <c r="I21" s="9"/>
      <c r="J21" s="10"/>
      <c r="K21" s="59"/>
      <c r="L21" s="9"/>
      <c r="M21" s="10"/>
      <c r="N21" s="10"/>
      <c r="O21" s="9"/>
      <c r="P21" s="10"/>
      <c r="Q21" s="59"/>
      <c r="R21" s="9"/>
      <c r="S21" s="10"/>
      <c r="T21" s="10"/>
      <c r="U21" s="9"/>
      <c r="V21" s="10"/>
      <c r="W21" s="59"/>
      <c r="X21" s="9"/>
      <c r="Y21" s="10"/>
      <c r="Z21" s="59"/>
      <c r="AA21" s="9"/>
      <c r="AB21" s="10"/>
      <c r="AC21" s="59"/>
      <c r="AD21" s="9"/>
      <c r="AE21" s="10"/>
      <c r="AF21" s="53"/>
    </row>
    <row r="22" spans="2:32" ht="111.75" customHeight="1" thickBot="1" x14ac:dyDescent="0.25">
      <c r="B22" s="6">
        <v>5</v>
      </c>
      <c r="C22" s="8" t="s">
        <v>72</v>
      </c>
      <c r="D22" s="1193" t="s">
        <v>25</v>
      </c>
      <c r="E22" s="1194"/>
      <c r="F22" s="17">
        <v>5</v>
      </c>
      <c r="G22" s="18" t="s">
        <v>104</v>
      </c>
      <c r="H22" s="19" t="s">
        <v>121</v>
      </c>
      <c r="I22" s="12">
        <v>5</v>
      </c>
      <c r="J22" s="13" t="s">
        <v>104</v>
      </c>
      <c r="K22" s="14" t="s">
        <v>105</v>
      </c>
      <c r="L22" s="12">
        <v>5</v>
      </c>
      <c r="M22" s="13" t="s">
        <v>104</v>
      </c>
      <c r="N22" s="14" t="s">
        <v>128</v>
      </c>
      <c r="O22" s="12">
        <v>5</v>
      </c>
      <c r="P22" s="13" t="s">
        <v>104</v>
      </c>
      <c r="Q22" s="23" t="s">
        <v>134</v>
      </c>
      <c r="R22" s="15">
        <v>5</v>
      </c>
      <c r="S22" s="13" t="s">
        <v>104</v>
      </c>
      <c r="T22" s="24" t="s">
        <v>140</v>
      </c>
      <c r="U22" s="15">
        <v>5</v>
      </c>
      <c r="V22" s="13" t="s">
        <v>104</v>
      </c>
      <c r="W22" s="14" t="s">
        <v>146</v>
      </c>
      <c r="X22" s="15">
        <v>5</v>
      </c>
      <c r="Y22" s="25" t="s">
        <v>104</v>
      </c>
      <c r="Z22" s="26" t="s">
        <v>151</v>
      </c>
      <c r="AA22" s="15">
        <v>5</v>
      </c>
      <c r="AB22" s="13" t="s">
        <v>104</v>
      </c>
      <c r="AC22" s="52" t="s">
        <v>115</v>
      </c>
      <c r="AD22" s="15">
        <v>5</v>
      </c>
      <c r="AE22" s="13" t="s">
        <v>104</v>
      </c>
      <c r="AF22" s="54" t="s">
        <v>169</v>
      </c>
    </row>
    <row r="23" spans="2:32" ht="104.25" customHeight="1" thickBot="1" x14ac:dyDescent="0.25">
      <c r="B23" s="6">
        <v>4</v>
      </c>
      <c r="C23" s="8" t="s">
        <v>73</v>
      </c>
      <c r="D23" s="1188" t="s">
        <v>26</v>
      </c>
      <c r="E23" s="1189"/>
      <c r="F23" s="17">
        <v>4</v>
      </c>
      <c r="G23" s="18" t="s">
        <v>106</v>
      </c>
      <c r="H23" s="19" t="s">
        <v>122</v>
      </c>
      <c r="I23" s="12">
        <v>4</v>
      </c>
      <c r="J23" s="13" t="s">
        <v>106</v>
      </c>
      <c r="K23" s="14" t="s">
        <v>107</v>
      </c>
      <c r="L23" s="12">
        <v>4</v>
      </c>
      <c r="M23" s="13" t="s">
        <v>106</v>
      </c>
      <c r="N23" s="14" t="s">
        <v>129</v>
      </c>
      <c r="O23" s="12">
        <v>4</v>
      </c>
      <c r="P23" s="13" t="s">
        <v>106</v>
      </c>
      <c r="Q23" s="23" t="s">
        <v>135</v>
      </c>
      <c r="R23" s="15">
        <v>4</v>
      </c>
      <c r="S23" s="13" t="s">
        <v>106</v>
      </c>
      <c r="T23" s="24" t="s">
        <v>141</v>
      </c>
      <c r="U23" s="15">
        <v>4</v>
      </c>
      <c r="V23" s="13" t="s">
        <v>106</v>
      </c>
      <c r="W23" s="14" t="s">
        <v>147</v>
      </c>
      <c r="X23" s="15">
        <v>4</v>
      </c>
      <c r="Y23" s="25" t="s">
        <v>106</v>
      </c>
      <c r="Z23" s="14" t="s">
        <v>152</v>
      </c>
      <c r="AA23" s="15">
        <v>4</v>
      </c>
      <c r="AB23" s="13" t="s">
        <v>106</v>
      </c>
      <c r="AC23" s="52" t="s">
        <v>116</v>
      </c>
      <c r="AD23" s="15">
        <v>4</v>
      </c>
      <c r="AE23" s="13" t="s">
        <v>106</v>
      </c>
      <c r="AF23" s="55" t="s">
        <v>167</v>
      </c>
    </row>
    <row r="24" spans="2:32" ht="94.5" customHeight="1" thickBot="1" x14ac:dyDescent="0.25">
      <c r="B24" s="6">
        <v>3</v>
      </c>
      <c r="C24" s="8" t="s">
        <v>74</v>
      </c>
      <c r="D24" s="1188" t="s">
        <v>27</v>
      </c>
      <c r="E24" s="1189"/>
      <c r="F24" s="15">
        <v>3</v>
      </c>
      <c r="G24" s="18" t="s">
        <v>108</v>
      </c>
      <c r="H24" s="19" t="s">
        <v>123</v>
      </c>
      <c r="I24" s="12">
        <v>3</v>
      </c>
      <c r="J24" s="13" t="s">
        <v>108</v>
      </c>
      <c r="K24" s="14" t="s">
        <v>109</v>
      </c>
      <c r="L24" s="12">
        <v>3</v>
      </c>
      <c r="M24" s="13" t="s">
        <v>108</v>
      </c>
      <c r="N24" s="14" t="s">
        <v>130</v>
      </c>
      <c r="O24" s="12">
        <v>3</v>
      </c>
      <c r="P24" s="13" t="s">
        <v>108</v>
      </c>
      <c r="Q24" s="23" t="s">
        <v>136</v>
      </c>
      <c r="R24" s="15">
        <v>3</v>
      </c>
      <c r="S24" s="13" t="s">
        <v>108</v>
      </c>
      <c r="T24" s="24" t="s">
        <v>142</v>
      </c>
      <c r="U24" s="15">
        <v>3</v>
      </c>
      <c r="V24" s="13" t="s">
        <v>108</v>
      </c>
      <c r="W24" s="14" t="s">
        <v>148</v>
      </c>
      <c r="X24" s="15">
        <v>3</v>
      </c>
      <c r="Y24" s="25" t="s">
        <v>108</v>
      </c>
      <c r="Z24" s="14" t="s">
        <v>153</v>
      </c>
      <c r="AA24" s="15">
        <v>3</v>
      </c>
      <c r="AB24" s="13" t="s">
        <v>108</v>
      </c>
      <c r="AC24" s="52" t="s">
        <v>117</v>
      </c>
      <c r="AD24" s="15">
        <v>3</v>
      </c>
      <c r="AE24" s="13" t="s">
        <v>108</v>
      </c>
      <c r="AF24" s="55" t="s">
        <v>168</v>
      </c>
    </row>
    <row r="25" spans="2:32" ht="113.25" customHeight="1" thickBot="1" x14ac:dyDescent="0.25">
      <c r="B25" s="6">
        <v>2</v>
      </c>
      <c r="C25" s="8" t="s">
        <v>75</v>
      </c>
      <c r="D25" s="1188" t="s">
        <v>28</v>
      </c>
      <c r="E25" s="1189"/>
      <c r="F25" s="15">
        <v>2</v>
      </c>
      <c r="G25" s="18" t="s">
        <v>110</v>
      </c>
      <c r="H25" s="19" t="s">
        <v>124</v>
      </c>
      <c r="I25" s="12">
        <v>2</v>
      </c>
      <c r="J25" s="13" t="s">
        <v>110</v>
      </c>
      <c r="K25" s="14" t="s">
        <v>111</v>
      </c>
      <c r="L25" s="12">
        <v>2</v>
      </c>
      <c r="M25" s="13" t="s">
        <v>110</v>
      </c>
      <c r="N25" s="14" t="s">
        <v>131</v>
      </c>
      <c r="O25" s="12">
        <v>2</v>
      </c>
      <c r="P25" s="13" t="s">
        <v>110</v>
      </c>
      <c r="Q25" s="23" t="s">
        <v>137</v>
      </c>
      <c r="R25" s="15">
        <v>2</v>
      </c>
      <c r="S25" s="13" t="s">
        <v>110</v>
      </c>
      <c r="T25" s="24" t="s">
        <v>143</v>
      </c>
      <c r="U25" s="15">
        <v>2</v>
      </c>
      <c r="V25" s="13" t="s">
        <v>110</v>
      </c>
      <c r="W25" s="14" t="s">
        <v>149</v>
      </c>
      <c r="X25" s="15">
        <v>2</v>
      </c>
      <c r="Y25" s="25" t="s">
        <v>110</v>
      </c>
      <c r="Z25" s="14" t="s">
        <v>154</v>
      </c>
      <c r="AA25" s="15">
        <v>2</v>
      </c>
      <c r="AB25" s="13" t="s">
        <v>110</v>
      </c>
      <c r="AC25" s="14" t="s">
        <v>118</v>
      </c>
      <c r="AD25" s="1172" t="s">
        <v>170</v>
      </c>
      <c r="AE25" s="1173"/>
      <c r="AF25" s="1174"/>
    </row>
    <row r="26" spans="2:32" ht="90.75" customHeight="1" thickBot="1" x14ac:dyDescent="0.25">
      <c r="B26" s="6">
        <v>1</v>
      </c>
      <c r="C26" s="8" t="s">
        <v>76</v>
      </c>
      <c r="D26" s="1188" t="s">
        <v>29</v>
      </c>
      <c r="E26" s="1189"/>
      <c r="F26" s="15">
        <v>1</v>
      </c>
      <c r="G26" s="18" t="s">
        <v>112</v>
      </c>
      <c r="H26" s="20" t="s">
        <v>125</v>
      </c>
      <c r="I26" s="12">
        <v>1</v>
      </c>
      <c r="J26" s="13" t="s">
        <v>112</v>
      </c>
      <c r="K26" s="14" t="s">
        <v>113</v>
      </c>
      <c r="L26" s="12">
        <v>1</v>
      </c>
      <c r="M26" s="13" t="s">
        <v>112</v>
      </c>
      <c r="N26" s="14" t="s">
        <v>132</v>
      </c>
      <c r="O26" s="12">
        <v>1</v>
      </c>
      <c r="P26" s="13" t="s">
        <v>112</v>
      </c>
      <c r="Q26" s="23" t="s">
        <v>138</v>
      </c>
      <c r="R26" s="15">
        <v>1</v>
      </c>
      <c r="S26" s="13" t="s">
        <v>112</v>
      </c>
      <c r="T26" s="24" t="s">
        <v>144</v>
      </c>
      <c r="U26" s="15">
        <v>1</v>
      </c>
      <c r="V26" s="13" t="s">
        <v>112</v>
      </c>
      <c r="W26" s="14" t="s">
        <v>144</v>
      </c>
      <c r="X26" s="15">
        <v>1</v>
      </c>
      <c r="Y26" s="25" t="s">
        <v>112</v>
      </c>
      <c r="Z26" s="14" t="s">
        <v>155</v>
      </c>
      <c r="AA26" s="15">
        <v>1</v>
      </c>
      <c r="AB26" s="13" t="s">
        <v>112</v>
      </c>
      <c r="AC26" s="14" t="s">
        <v>119</v>
      </c>
      <c r="AD26" s="1175"/>
      <c r="AE26" s="1176"/>
      <c r="AF26" s="1177"/>
    </row>
  </sheetData>
  <mergeCells count="21">
    <mergeCell ref="F17:H17"/>
    <mergeCell ref="I17:K17"/>
    <mergeCell ref="D26:E26"/>
    <mergeCell ref="B3:E4"/>
    <mergeCell ref="D18:E18"/>
    <mergeCell ref="D22:E22"/>
    <mergeCell ref="D23:E23"/>
    <mergeCell ref="D24:E24"/>
    <mergeCell ref="D25:E25"/>
    <mergeCell ref="B15:E16"/>
    <mergeCell ref="D20:E20"/>
    <mergeCell ref="D21:E21"/>
    <mergeCell ref="D19:E19"/>
    <mergeCell ref="AD17:AF17"/>
    <mergeCell ref="AD25:AF26"/>
    <mergeCell ref="AA17:AC17"/>
    <mergeCell ref="L17:N17"/>
    <mergeCell ref="O17:Q17"/>
    <mergeCell ref="R17:T17"/>
    <mergeCell ref="U17:W17"/>
    <mergeCell ref="X17:Z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225"/>
  <sheetViews>
    <sheetView view="pageBreakPreview" topLeftCell="A16" zoomScale="60" zoomScaleNormal="100" workbookViewId="0">
      <selection activeCell="O8" sqref="O8"/>
    </sheetView>
  </sheetViews>
  <sheetFormatPr baseColWidth="10" defaultRowHeight="12.75" x14ac:dyDescent="0.2"/>
  <cols>
    <col min="1" max="1" width="11.42578125" style="27"/>
    <col min="2" max="2" width="20.42578125" style="27" customWidth="1"/>
    <col min="3" max="3" width="20.28515625" style="27" customWidth="1"/>
    <col min="4" max="4" width="23.140625" style="27" customWidth="1"/>
    <col min="5" max="5" width="25.140625" style="27" customWidth="1"/>
    <col min="6" max="6" width="20.28515625" style="27" customWidth="1"/>
    <col min="7" max="7" width="8.42578125" style="27" customWidth="1"/>
    <col min="8" max="8" width="10.7109375" style="27" customWidth="1"/>
    <col min="9" max="9" width="11.42578125" style="27" customWidth="1"/>
    <col min="10" max="10" width="20.28515625" style="27" customWidth="1"/>
    <col min="11" max="11" width="9.28515625" style="27" customWidth="1"/>
    <col min="12" max="12" width="29.42578125" style="27" customWidth="1"/>
    <col min="13" max="17" width="34.140625" style="27" customWidth="1"/>
    <col min="18" max="16384" width="11.42578125" style="27"/>
  </cols>
  <sheetData>
    <row r="1" spans="1:17" ht="24.75" customHeight="1" x14ac:dyDescent="0.2">
      <c r="A1" s="1200" t="s">
        <v>324</v>
      </c>
      <c r="B1" s="1200"/>
      <c r="C1" s="1200"/>
      <c r="D1" s="1200"/>
      <c r="E1" s="1200"/>
      <c r="F1" s="1200"/>
      <c r="G1" s="1200"/>
      <c r="H1" s="1200"/>
      <c r="I1" s="1200"/>
      <c r="J1" s="1200"/>
      <c r="L1" s="1201" t="s">
        <v>325</v>
      </c>
      <c r="M1" s="1201"/>
      <c r="N1" s="1201"/>
      <c r="O1" s="1201"/>
      <c r="P1" s="1201"/>
      <c r="Q1" s="1201"/>
    </row>
    <row r="2" spans="1:17" ht="25.5" customHeight="1" x14ac:dyDescent="0.2">
      <c r="A2" s="1200"/>
      <c r="B2" s="1200"/>
      <c r="C2" s="1200"/>
      <c r="D2" s="1200"/>
      <c r="E2" s="1200"/>
      <c r="F2" s="1200"/>
      <c r="G2" s="1200"/>
      <c r="H2" s="1200"/>
      <c r="I2" s="1200"/>
      <c r="J2" s="1200"/>
      <c r="L2" s="1201"/>
      <c r="M2" s="1201"/>
      <c r="N2" s="1201"/>
      <c r="O2" s="1201"/>
      <c r="P2" s="1201"/>
      <c r="Q2" s="1201"/>
    </row>
    <row r="3" spans="1:17" ht="15.75" thickBot="1" x14ac:dyDescent="0.3">
      <c r="C3" s="57"/>
      <c r="D3" s="57"/>
      <c r="E3" s="57"/>
      <c r="F3" s="57"/>
      <c r="G3" s="57"/>
      <c r="H3" s="57"/>
      <c r="I3" s="57"/>
      <c r="J3" s="57"/>
      <c r="K3" s="57"/>
    </row>
    <row r="4" spans="1:17" ht="45" customHeight="1" x14ac:dyDescent="0.25">
      <c r="A4" s="1236" t="s">
        <v>54</v>
      </c>
      <c r="B4" s="1236" t="s">
        <v>259</v>
      </c>
      <c r="C4" s="1236" t="s">
        <v>184</v>
      </c>
      <c r="D4" s="1278" t="s">
        <v>185</v>
      </c>
      <c r="E4" s="1236" t="s">
        <v>186</v>
      </c>
      <c r="F4" s="1236" t="s">
        <v>187</v>
      </c>
      <c r="G4" s="1271" t="s">
        <v>188</v>
      </c>
      <c r="H4" s="1272"/>
      <c r="I4" s="1273"/>
      <c r="J4" s="1236" t="s">
        <v>221</v>
      </c>
      <c r="K4" s="57"/>
      <c r="L4" s="160" t="s">
        <v>222</v>
      </c>
      <c r="M4" s="140" t="s">
        <v>223</v>
      </c>
      <c r="N4" s="1265" t="s">
        <v>224</v>
      </c>
    </row>
    <row r="5" spans="1:17" ht="29.25" customHeight="1" thickBot="1" x14ac:dyDescent="0.3">
      <c r="A5" s="1237"/>
      <c r="B5" s="1237"/>
      <c r="C5" s="1237"/>
      <c r="D5" s="1279"/>
      <c r="E5" s="1237"/>
      <c r="F5" s="1237"/>
      <c r="G5" s="1274"/>
      <c r="H5" s="1275"/>
      <c r="I5" s="1276"/>
      <c r="J5" s="1237"/>
      <c r="K5" s="57"/>
      <c r="L5" s="158" t="s">
        <v>225</v>
      </c>
      <c r="M5" s="158" t="s">
        <v>226</v>
      </c>
      <c r="N5" s="1266"/>
    </row>
    <row r="6" spans="1:17" ht="33.75" customHeight="1" thickBot="1" x14ac:dyDescent="0.3">
      <c r="A6" s="1238"/>
      <c r="B6" s="1238"/>
      <c r="C6" s="155"/>
      <c r="D6" s="148"/>
      <c r="E6" s="155"/>
      <c r="F6" s="1238"/>
      <c r="G6" s="156" t="s">
        <v>189</v>
      </c>
      <c r="H6" s="156" t="s">
        <v>323</v>
      </c>
      <c r="I6" s="156" t="s">
        <v>39</v>
      </c>
      <c r="J6" s="1238"/>
      <c r="K6" s="57"/>
      <c r="L6" s="158" t="s">
        <v>74</v>
      </c>
      <c r="M6" s="158" t="s">
        <v>227</v>
      </c>
      <c r="N6" s="1266"/>
    </row>
    <row r="7" spans="1:17" ht="65.25" customHeight="1" x14ac:dyDescent="0.25">
      <c r="A7" s="1228">
        <v>1</v>
      </c>
      <c r="B7" s="1242"/>
      <c r="C7" s="1245" t="s">
        <v>40</v>
      </c>
      <c r="D7" s="1240" t="s">
        <v>190</v>
      </c>
      <c r="E7" s="1248" t="s">
        <v>191</v>
      </c>
      <c r="F7" s="113" t="s">
        <v>192</v>
      </c>
      <c r="G7" s="114"/>
      <c r="H7" s="114"/>
      <c r="I7" s="113"/>
      <c r="J7" s="149">
        <v>15</v>
      </c>
      <c r="K7" s="57"/>
      <c r="L7" s="158" t="s">
        <v>228</v>
      </c>
      <c r="M7" s="159" t="s">
        <v>229</v>
      </c>
      <c r="N7" s="1267"/>
    </row>
    <row r="8" spans="1:17" ht="48" customHeight="1" thickBot="1" x14ac:dyDescent="0.3">
      <c r="A8" s="1229"/>
      <c r="B8" s="1243"/>
      <c r="C8" s="1246"/>
      <c r="D8" s="1241"/>
      <c r="E8" s="1249"/>
      <c r="F8" s="115" t="s">
        <v>193</v>
      </c>
      <c r="G8" s="116"/>
      <c r="H8" s="117"/>
      <c r="I8" s="115"/>
      <c r="J8" s="150">
        <v>0</v>
      </c>
      <c r="K8" s="57"/>
      <c r="L8" s="136"/>
      <c r="M8" s="136"/>
      <c r="N8" s="136"/>
    </row>
    <row r="9" spans="1:17" ht="48" customHeight="1" x14ac:dyDescent="0.25">
      <c r="A9" s="1229"/>
      <c r="B9" s="1243"/>
      <c r="C9" s="1246"/>
      <c r="D9" s="1250" t="s">
        <v>194</v>
      </c>
      <c r="E9" s="1239" t="s">
        <v>195</v>
      </c>
      <c r="F9" s="118" t="s">
        <v>196</v>
      </c>
      <c r="G9" s="119"/>
      <c r="H9" s="119"/>
      <c r="I9" s="118"/>
      <c r="J9" s="151">
        <v>15</v>
      </c>
      <c r="K9" s="57"/>
      <c r="L9" s="140" t="s">
        <v>230</v>
      </c>
      <c r="M9" s="140" t="s">
        <v>231</v>
      </c>
      <c r="N9" s="1254" t="s">
        <v>232</v>
      </c>
    </row>
    <row r="10" spans="1:17" ht="48" customHeight="1" thickBot="1" x14ac:dyDescent="0.3">
      <c r="A10" s="1229"/>
      <c r="B10" s="1243"/>
      <c r="C10" s="1246"/>
      <c r="D10" s="1251"/>
      <c r="E10" s="1239"/>
      <c r="F10" s="120" t="s">
        <v>197</v>
      </c>
      <c r="G10" s="121"/>
      <c r="H10" s="122"/>
      <c r="I10" s="120"/>
      <c r="J10" s="152">
        <v>0</v>
      </c>
      <c r="K10" s="57"/>
      <c r="L10" s="141" t="s">
        <v>228</v>
      </c>
      <c r="M10" s="142" t="s">
        <v>233</v>
      </c>
      <c r="N10" s="1255"/>
    </row>
    <row r="11" spans="1:17" ht="48" customHeight="1" x14ac:dyDescent="0.25">
      <c r="A11" s="1229"/>
      <c r="B11" s="1243"/>
      <c r="C11" s="1246"/>
      <c r="D11" s="1240" t="s">
        <v>198</v>
      </c>
      <c r="E11" s="1248" t="s">
        <v>199</v>
      </c>
      <c r="F11" s="113" t="s">
        <v>200</v>
      </c>
      <c r="G11" s="114"/>
      <c r="H11" s="114"/>
      <c r="I11" s="113"/>
      <c r="J11" s="149">
        <v>15</v>
      </c>
      <c r="K11" s="57"/>
      <c r="L11" s="141" t="s">
        <v>74</v>
      </c>
      <c r="M11" s="142" t="s">
        <v>234</v>
      </c>
      <c r="N11" s="1255"/>
    </row>
    <row r="12" spans="1:17" ht="65.25" customHeight="1" thickBot="1" x14ac:dyDescent="0.3">
      <c r="A12" s="1229"/>
      <c r="B12" s="1243"/>
      <c r="C12" s="1246"/>
      <c r="D12" s="1241"/>
      <c r="E12" s="1249"/>
      <c r="F12" s="115" t="s">
        <v>201</v>
      </c>
      <c r="G12" s="116"/>
      <c r="H12" s="117"/>
      <c r="I12" s="115"/>
      <c r="J12" s="150">
        <v>0</v>
      </c>
      <c r="K12" s="57"/>
      <c r="L12" s="141" t="s">
        <v>225</v>
      </c>
      <c r="M12" s="143" t="s">
        <v>235</v>
      </c>
      <c r="N12" s="1256"/>
    </row>
    <row r="13" spans="1:17" ht="48" customHeight="1" thickBot="1" x14ac:dyDescent="0.3">
      <c r="A13" s="1229"/>
      <c r="B13" s="1243"/>
      <c r="C13" s="1246"/>
      <c r="D13" s="1250" t="s">
        <v>202</v>
      </c>
      <c r="E13" s="1239" t="s">
        <v>203</v>
      </c>
      <c r="F13" s="118" t="s">
        <v>204</v>
      </c>
      <c r="G13" s="119"/>
      <c r="H13" s="119"/>
      <c r="I13" s="118"/>
      <c r="J13" s="151">
        <v>15</v>
      </c>
      <c r="K13" s="57"/>
    </row>
    <row r="14" spans="1:17" ht="64.5" customHeight="1" thickTop="1" thickBot="1" x14ac:dyDescent="0.3">
      <c r="A14" s="1229"/>
      <c r="B14" s="1243"/>
      <c r="C14" s="1246"/>
      <c r="D14" s="1277"/>
      <c r="E14" s="1239"/>
      <c r="F14" s="123" t="s">
        <v>205</v>
      </c>
      <c r="G14" s="124"/>
      <c r="H14" s="119"/>
      <c r="I14" s="123"/>
      <c r="J14" s="153">
        <v>10</v>
      </c>
      <c r="K14" s="57"/>
      <c r="L14" s="157" t="s">
        <v>236</v>
      </c>
      <c r="M14" s="157" t="s">
        <v>237</v>
      </c>
      <c r="N14" s="157" t="s">
        <v>238</v>
      </c>
      <c r="O14" s="157" t="s">
        <v>239</v>
      </c>
      <c r="P14" s="157" t="s">
        <v>240</v>
      </c>
      <c r="Q14" s="157" t="s">
        <v>241</v>
      </c>
    </row>
    <row r="15" spans="1:17" ht="48" customHeight="1" thickTop="1" thickBot="1" x14ac:dyDescent="0.3">
      <c r="A15" s="1229"/>
      <c r="B15" s="1243"/>
      <c r="C15" s="1246"/>
      <c r="D15" s="1251"/>
      <c r="E15" s="1239"/>
      <c r="F15" s="120" t="s">
        <v>206</v>
      </c>
      <c r="G15" s="121"/>
      <c r="H15" s="122"/>
      <c r="I15" s="120"/>
      <c r="J15" s="152">
        <v>0</v>
      </c>
      <c r="K15" s="57"/>
      <c r="L15" s="1257" t="s">
        <v>242</v>
      </c>
      <c r="M15" s="144" t="s">
        <v>243</v>
      </c>
      <c r="N15" s="144" t="s">
        <v>244</v>
      </c>
      <c r="O15" s="145" t="s">
        <v>245</v>
      </c>
      <c r="P15" s="145">
        <v>2</v>
      </c>
      <c r="Q15" s="145">
        <v>2</v>
      </c>
    </row>
    <row r="16" spans="1:17" ht="48" customHeight="1" thickTop="1" thickBot="1" x14ac:dyDescent="0.3">
      <c r="A16" s="1229"/>
      <c r="B16" s="1243"/>
      <c r="C16" s="1246"/>
      <c r="D16" s="1240" t="s">
        <v>207</v>
      </c>
      <c r="E16" s="1248" t="s">
        <v>208</v>
      </c>
      <c r="F16" s="113" t="s">
        <v>209</v>
      </c>
      <c r="G16" s="114"/>
      <c r="H16" s="114"/>
      <c r="I16" s="113"/>
      <c r="J16" s="149">
        <v>15</v>
      </c>
      <c r="K16" s="57"/>
      <c r="L16" s="1258"/>
      <c r="M16" s="144" t="s">
        <v>246</v>
      </c>
      <c r="N16" s="144" t="s">
        <v>247</v>
      </c>
      <c r="O16" s="145" t="s">
        <v>248</v>
      </c>
      <c r="P16" s="145">
        <v>1</v>
      </c>
      <c r="Q16" s="145">
        <v>1</v>
      </c>
    </row>
    <row r="17" spans="1:17" ht="48" customHeight="1" thickTop="1" thickBot="1" x14ac:dyDescent="0.3">
      <c r="A17" s="1229"/>
      <c r="B17" s="1243"/>
      <c r="C17" s="1246"/>
      <c r="D17" s="1241"/>
      <c r="E17" s="1249"/>
      <c r="F17" s="125" t="s">
        <v>210</v>
      </c>
      <c r="G17" s="116"/>
      <c r="H17" s="117"/>
      <c r="I17" s="125"/>
      <c r="J17" s="150">
        <v>0</v>
      </c>
      <c r="K17" s="57"/>
      <c r="L17" s="1258"/>
      <c r="M17" s="144" t="s">
        <v>249</v>
      </c>
      <c r="N17" s="144" t="s">
        <v>250</v>
      </c>
      <c r="O17" s="145" t="s">
        <v>248</v>
      </c>
      <c r="P17" s="145">
        <v>0</v>
      </c>
      <c r="Q17" s="145">
        <v>0</v>
      </c>
    </row>
    <row r="18" spans="1:17" ht="48" customHeight="1" thickTop="1" thickBot="1" x14ac:dyDescent="0.3">
      <c r="A18" s="1229"/>
      <c r="B18" s="1243"/>
      <c r="C18" s="1246"/>
      <c r="D18" s="1250" t="s">
        <v>211</v>
      </c>
      <c r="E18" s="1239" t="s">
        <v>212</v>
      </c>
      <c r="F18" s="118" t="s">
        <v>213</v>
      </c>
      <c r="G18" s="119"/>
      <c r="H18" s="119"/>
      <c r="I18" s="118"/>
      <c r="J18" s="151">
        <v>15</v>
      </c>
      <c r="K18" s="57"/>
      <c r="L18" s="1259" t="s">
        <v>251</v>
      </c>
      <c r="M18" s="146" t="s">
        <v>243</v>
      </c>
      <c r="N18" s="146" t="s">
        <v>252</v>
      </c>
      <c r="O18" s="147" t="s">
        <v>248</v>
      </c>
      <c r="P18" s="147">
        <v>1</v>
      </c>
      <c r="Q18" s="147">
        <v>1</v>
      </c>
    </row>
    <row r="19" spans="1:17" ht="66.75" customHeight="1" thickTop="1" thickBot="1" x14ac:dyDescent="0.3">
      <c r="A19" s="1229"/>
      <c r="B19" s="1243"/>
      <c r="C19" s="1246"/>
      <c r="D19" s="1251"/>
      <c r="E19" s="1239"/>
      <c r="F19" s="120" t="s">
        <v>214</v>
      </c>
      <c r="G19" s="121"/>
      <c r="H19" s="122"/>
      <c r="I19" s="120"/>
      <c r="J19" s="152">
        <v>0</v>
      </c>
      <c r="K19" s="57"/>
      <c r="L19" s="1259"/>
      <c r="M19" s="146" t="s">
        <v>246</v>
      </c>
      <c r="N19" s="146" t="s">
        <v>253</v>
      </c>
      <c r="O19" s="147" t="s">
        <v>248</v>
      </c>
      <c r="P19" s="147">
        <v>1</v>
      </c>
      <c r="Q19" s="147">
        <v>1</v>
      </c>
    </row>
    <row r="20" spans="1:17" ht="48" customHeight="1" thickTop="1" thickBot="1" x14ac:dyDescent="0.3">
      <c r="A20" s="1229"/>
      <c r="B20" s="1243"/>
      <c r="C20" s="1246"/>
      <c r="D20" s="1240" t="s">
        <v>215</v>
      </c>
      <c r="E20" s="1248" t="s">
        <v>216</v>
      </c>
      <c r="F20" s="126" t="s">
        <v>217</v>
      </c>
      <c r="G20" s="127"/>
      <c r="H20" s="114"/>
      <c r="I20" s="126"/>
      <c r="J20" s="149">
        <v>10</v>
      </c>
      <c r="K20" s="57"/>
      <c r="L20" s="1259"/>
      <c r="M20" s="146" t="s">
        <v>249</v>
      </c>
      <c r="N20" s="146" t="s">
        <v>254</v>
      </c>
      <c r="O20" s="147" t="s">
        <v>248</v>
      </c>
      <c r="P20" s="147">
        <v>0</v>
      </c>
      <c r="Q20" s="147">
        <v>0</v>
      </c>
    </row>
    <row r="21" spans="1:17" ht="48" customHeight="1" thickTop="1" thickBot="1" x14ac:dyDescent="0.3">
      <c r="A21" s="1229"/>
      <c r="B21" s="1243"/>
      <c r="C21" s="1246"/>
      <c r="D21" s="1252"/>
      <c r="E21" s="1253"/>
      <c r="F21" s="128" t="s">
        <v>218</v>
      </c>
      <c r="G21" s="129"/>
      <c r="H21" s="130"/>
      <c r="I21" s="128"/>
      <c r="J21" s="154">
        <v>5</v>
      </c>
      <c r="K21" s="57"/>
      <c r="L21" s="1257" t="s">
        <v>255</v>
      </c>
      <c r="M21" s="144" t="s">
        <v>243</v>
      </c>
      <c r="N21" s="144" t="s">
        <v>256</v>
      </c>
      <c r="O21" s="145" t="s">
        <v>248</v>
      </c>
      <c r="P21" s="145">
        <v>0</v>
      </c>
      <c r="Q21" s="145">
        <v>0</v>
      </c>
    </row>
    <row r="22" spans="1:17" ht="48" customHeight="1" thickTop="1" thickBot="1" x14ac:dyDescent="0.3">
      <c r="A22" s="1230"/>
      <c r="B22" s="1244"/>
      <c r="C22" s="1247"/>
      <c r="D22" s="1241"/>
      <c r="E22" s="1249"/>
      <c r="F22" s="131" t="s">
        <v>219</v>
      </c>
      <c r="G22" s="132"/>
      <c r="H22" s="117"/>
      <c r="I22" s="131"/>
      <c r="J22" s="150">
        <v>0</v>
      </c>
      <c r="K22" s="57"/>
      <c r="L22" s="1257"/>
      <c r="M22" s="144" t="s">
        <v>246</v>
      </c>
      <c r="N22" s="144" t="s">
        <v>257</v>
      </c>
      <c r="O22" s="145" t="s">
        <v>248</v>
      </c>
      <c r="P22" s="145">
        <v>0</v>
      </c>
      <c r="Q22" s="145">
        <v>0</v>
      </c>
    </row>
    <row r="23" spans="1:17" ht="35.25" customHeight="1" thickTop="1" thickBot="1" x14ac:dyDescent="0.3">
      <c r="A23" s="111"/>
      <c r="B23" s="111"/>
      <c r="C23" s="112"/>
      <c r="D23" s="112"/>
      <c r="E23" s="112"/>
      <c r="F23" s="133" t="s">
        <v>220</v>
      </c>
      <c r="G23" s="1262"/>
      <c r="H23" s="1263"/>
      <c r="I23" s="1263"/>
      <c r="J23" s="1264"/>
      <c r="K23" s="57"/>
      <c r="L23" s="1257"/>
      <c r="M23" s="144" t="s">
        <v>249</v>
      </c>
      <c r="N23" s="144" t="s">
        <v>258</v>
      </c>
      <c r="O23" s="145" t="s">
        <v>248</v>
      </c>
      <c r="P23" s="145">
        <v>0</v>
      </c>
      <c r="Q23" s="145">
        <v>0</v>
      </c>
    </row>
    <row r="24" spans="1:17" ht="30.75" customHeight="1" thickTop="1" thickBot="1" x14ac:dyDescent="0.3">
      <c r="A24" s="1268" t="s">
        <v>314</v>
      </c>
      <c r="B24" s="1268"/>
      <c r="C24" s="1268"/>
      <c r="D24" s="1268"/>
      <c r="E24" s="112"/>
      <c r="F24" s="128" t="s">
        <v>269</v>
      </c>
      <c r="G24" s="1260"/>
      <c r="H24" s="1261"/>
      <c r="I24" s="134"/>
      <c r="J24" s="135"/>
      <c r="K24" s="102"/>
      <c r="L24" s="139"/>
      <c r="M24" s="137"/>
      <c r="N24" s="137"/>
      <c r="O24" s="138"/>
      <c r="P24" s="138"/>
      <c r="Q24" s="138"/>
    </row>
    <row r="25" spans="1:17" ht="16.5" thickTop="1" thickBot="1" x14ac:dyDescent="0.3">
      <c r="C25" s="57"/>
      <c r="D25" s="57"/>
      <c r="E25" s="57"/>
      <c r="F25" s="57"/>
      <c r="G25" s="57"/>
      <c r="H25" s="57"/>
      <c r="I25" s="57"/>
      <c r="J25" s="57"/>
      <c r="K25" s="57"/>
    </row>
    <row r="26" spans="1:17" ht="22.5" customHeight="1" x14ac:dyDescent="0.25">
      <c r="A26" s="1222" t="s">
        <v>54</v>
      </c>
      <c r="B26" s="1222" t="s">
        <v>259</v>
      </c>
      <c r="C26" s="1222" t="s">
        <v>184</v>
      </c>
      <c r="D26" s="1222" t="s">
        <v>185</v>
      </c>
      <c r="E26" s="1222" t="s">
        <v>186</v>
      </c>
      <c r="F26" s="1222" t="s">
        <v>187</v>
      </c>
      <c r="G26" s="1216" t="s">
        <v>188</v>
      </c>
      <c r="H26" s="1217"/>
      <c r="I26" s="1218"/>
      <c r="J26" s="1222" t="s">
        <v>221</v>
      </c>
      <c r="K26" s="57"/>
      <c r="L26" s="91" t="s">
        <v>222</v>
      </c>
      <c r="M26" s="91" t="s">
        <v>223</v>
      </c>
      <c r="N26" s="1225" t="s">
        <v>224</v>
      </c>
    </row>
    <row r="27" spans="1:17" ht="34.5" customHeight="1" thickBot="1" x14ac:dyDescent="0.3">
      <c r="A27" s="1223"/>
      <c r="B27" s="1223"/>
      <c r="C27" s="1223"/>
      <c r="D27" s="1223"/>
      <c r="E27" s="1223"/>
      <c r="F27" s="1223"/>
      <c r="G27" s="1219"/>
      <c r="H27" s="1220"/>
      <c r="I27" s="1221"/>
      <c r="J27" s="1223"/>
      <c r="K27" s="57"/>
      <c r="L27" s="92" t="s">
        <v>225</v>
      </c>
      <c r="M27" s="92" t="s">
        <v>226</v>
      </c>
      <c r="N27" s="1226"/>
    </row>
    <row r="28" spans="1:17" ht="51.75" customHeight="1" thickBot="1" x14ac:dyDescent="0.3">
      <c r="A28" s="1224"/>
      <c r="B28" s="1224"/>
      <c r="C28" s="61"/>
      <c r="D28" s="61"/>
      <c r="E28" s="61"/>
      <c r="F28" s="1224"/>
      <c r="G28" s="62" t="s">
        <v>189</v>
      </c>
      <c r="H28" s="62"/>
      <c r="I28" s="62" t="s">
        <v>39</v>
      </c>
      <c r="J28" s="1224"/>
      <c r="K28" s="57"/>
      <c r="L28" s="92" t="s">
        <v>74</v>
      </c>
      <c r="M28" s="92" t="s">
        <v>227</v>
      </c>
      <c r="N28" s="1226"/>
    </row>
    <row r="29" spans="1:17" ht="15" x14ac:dyDescent="0.25">
      <c r="A29" s="1228">
        <v>2</v>
      </c>
      <c r="B29" s="1228" t="e">
        <f>'3. MATRIZ DE RIESGOS'!#REF!</f>
        <v>#REF!</v>
      </c>
      <c r="C29" s="1231" t="s">
        <v>40</v>
      </c>
      <c r="D29" s="1206" t="s">
        <v>190</v>
      </c>
      <c r="E29" s="1209" t="s">
        <v>191</v>
      </c>
      <c r="F29" s="63" t="s">
        <v>192</v>
      </c>
      <c r="G29" s="64" t="s">
        <v>260</v>
      </c>
      <c r="H29" s="64">
        <f>COUNTIF(G29,G29)*J29</f>
        <v>15</v>
      </c>
      <c r="I29" s="63"/>
      <c r="J29" s="65">
        <v>15</v>
      </c>
      <c r="K29" s="57"/>
      <c r="L29" s="92" t="s">
        <v>228</v>
      </c>
      <c r="M29" s="93" t="s">
        <v>229</v>
      </c>
      <c r="N29" s="1227"/>
    </row>
    <row r="30" spans="1:17" ht="15.75" thickBot="1" x14ac:dyDescent="0.3">
      <c r="A30" s="1229"/>
      <c r="B30" s="1229"/>
      <c r="C30" s="1232"/>
      <c r="D30" s="1208"/>
      <c r="E30" s="1211"/>
      <c r="F30" s="66" t="s">
        <v>193</v>
      </c>
      <c r="G30" s="67"/>
      <c r="H30" s="68">
        <f t="shared" ref="H30:H44" si="0">COUNTIF(G30,G30)*J30</f>
        <v>0</v>
      </c>
      <c r="I30" s="66"/>
      <c r="J30" s="69">
        <v>0</v>
      </c>
      <c r="K30" s="57"/>
    </row>
    <row r="31" spans="1:17" ht="22.5" x14ac:dyDescent="0.25">
      <c r="A31" s="1229"/>
      <c r="B31" s="1229"/>
      <c r="C31" s="1232"/>
      <c r="D31" s="1202" t="s">
        <v>194</v>
      </c>
      <c r="E31" s="1204" t="s">
        <v>195</v>
      </c>
      <c r="F31" s="70" t="s">
        <v>196</v>
      </c>
      <c r="G31" s="71" t="s">
        <v>260</v>
      </c>
      <c r="H31" s="71">
        <f t="shared" si="0"/>
        <v>15</v>
      </c>
      <c r="I31" s="70"/>
      <c r="J31" s="72">
        <v>15</v>
      </c>
      <c r="K31" s="57"/>
      <c r="L31" s="91" t="s">
        <v>230</v>
      </c>
      <c r="M31" s="91" t="s">
        <v>231</v>
      </c>
      <c r="N31" s="1225" t="s">
        <v>232</v>
      </c>
    </row>
    <row r="32" spans="1:17" ht="23.25" thickBot="1" x14ac:dyDescent="0.3">
      <c r="A32" s="1229"/>
      <c r="B32" s="1229"/>
      <c r="C32" s="1232"/>
      <c r="D32" s="1203"/>
      <c r="E32" s="1204"/>
      <c r="F32" s="73" t="s">
        <v>197</v>
      </c>
      <c r="G32" s="74"/>
      <c r="H32" s="75">
        <f t="shared" si="0"/>
        <v>0</v>
      </c>
      <c r="I32" s="73"/>
      <c r="J32" s="76">
        <v>0</v>
      </c>
      <c r="K32" s="57"/>
      <c r="L32" s="92" t="s">
        <v>228</v>
      </c>
      <c r="M32" s="94" t="s">
        <v>233</v>
      </c>
      <c r="N32" s="1226"/>
    </row>
    <row r="33" spans="1:17" ht="22.5" x14ac:dyDescent="0.25">
      <c r="A33" s="1229"/>
      <c r="B33" s="1229"/>
      <c r="C33" s="1232"/>
      <c r="D33" s="1206" t="s">
        <v>198</v>
      </c>
      <c r="E33" s="1209" t="s">
        <v>199</v>
      </c>
      <c r="F33" s="63" t="s">
        <v>200</v>
      </c>
      <c r="G33" s="64" t="s">
        <v>260</v>
      </c>
      <c r="H33" s="64">
        <f t="shared" si="0"/>
        <v>15</v>
      </c>
      <c r="I33" s="63"/>
      <c r="J33" s="65">
        <v>15</v>
      </c>
      <c r="K33" s="57"/>
      <c r="L33" s="92" t="s">
        <v>74</v>
      </c>
      <c r="M33" s="94" t="s">
        <v>234</v>
      </c>
      <c r="N33" s="1226"/>
    </row>
    <row r="34" spans="1:17" ht="23.25" thickBot="1" x14ac:dyDescent="0.3">
      <c r="A34" s="1229"/>
      <c r="B34" s="1229"/>
      <c r="C34" s="1232"/>
      <c r="D34" s="1208"/>
      <c r="E34" s="1211"/>
      <c r="F34" s="66" t="s">
        <v>201</v>
      </c>
      <c r="G34" s="67"/>
      <c r="H34" s="68">
        <f t="shared" si="0"/>
        <v>0</v>
      </c>
      <c r="I34" s="66"/>
      <c r="J34" s="69">
        <v>0</v>
      </c>
      <c r="K34" s="57"/>
      <c r="L34" s="92" t="s">
        <v>225</v>
      </c>
      <c r="M34" s="95" t="s">
        <v>235</v>
      </c>
      <c r="N34" s="1227"/>
    </row>
    <row r="35" spans="1:17" ht="15.75" thickBot="1" x14ac:dyDescent="0.3">
      <c r="A35" s="1229"/>
      <c r="B35" s="1229"/>
      <c r="C35" s="1232"/>
      <c r="D35" s="1202" t="s">
        <v>202</v>
      </c>
      <c r="E35" s="1204" t="s">
        <v>203</v>
      </c>
      <c r="F35" s="70" t="s">
        <v>204</v>
      </c>
      <c r="G35" s="71" t="s">
        <v>260</v>
      </c>
      <c r="H35" s="71">
        <f t="shared" si="0"/>
        <v>15</v>
      </c>
      <c r="I35" s="70"/>
      <c r="J35" s="72">
        <v>15</v>
      </c>
      <c r="K35" s="57"/>
    </row>
    <row r="36" spans="1:17" ht="46.5" thickTop="1" thickBot="1" x14ac:dyDescent="0.3">
      <c r="A36" s="1229"/>
      <c r="B36" s="1229"/>
      <c r="C36" s="1232"/>
      <c r="D36" s="1234"/>
      <c r="E36" s="1204"/>
      <c r="F36" s="77" t="s">
        <v>205</v>
      </c>
      <c r="G36" s="78"/>
      <c r="H36" s="71">
        <f t="shared" si="0"/>
        <v>0</v>
      </c>
      <c r="I36" s="77"/>
      <c r="J36" s="79">
        <v>10</v>
      </c>
      <c r="K36" s="57"/>
      <c r="L36" s="96" t="s">
        <v>236</v>
      </c>
      <c r="M36" s="96" t="s">
        <v>237</v>
      </c>
      <c r="N36" s="96" t="s">
        <v>238</v>
      </c>
      <c r="O36" s="96" t="s">
        <v>239</v>
      </c>
      <c r="P36" s="96" t="s">
        <v>240</v>
      </c>
      <c r="Q36" s="96" t="s">
        <v>241</v>
      </c>
    </row>
    <row r="37" spans="1:17" ht="16.5" thickTop="1" thickBot="1" x14ac:dyDescent="0.3">
      <c r="A37" s="1229"/>
      <c r="B37" s="1229"/>
      <c r="C37" s="1232"/>
      <c r="D37" s="1203"/>
      <c r="E37" s="1204"/>
      <c r="F37" s="73" t="s">
        <v>206</v>
      </c>
      <c r="G37" s="74"/>
      <c r="H37" s="75">
        <f t="shared" si="0"/>
        <v>0</v>
      </c>
      <c r="I37" s="73"/>
      <c r="J37" s="76">
        <v>0</v>
      </c>
      <c r="K37" s="57"/>
      <c r="L37" s="1212" t="s">
        <v>242</v>
      </c>
      <c r="M37" s="99" t="s">
        <v>243</v>
      </c>
      <c r="N37" s="99" t="s">
        <v>244</v>
      </c>
      <c r="O37" s="97" t="s">
        <v>245</v>
      </c>
      <c r="P37" s="97">
        <v>2</v>
      </c>
      <c r="Q37" s="97">
        <v>2</v>
      </c>
    </row>
    <row r="38" spans="1:17" ht="16.5" thickTop="1" thickBot="1" x14ac:dyDescent="0.3">
      <c r="A38" s="1229"/>
      <c r="B38" s="1229"/>
      <c r="C38" s="1232"/>
      <c r="D38" s="1206" t="s">
        <v>207</v>
      </c>
      <c r="E38" s="1209" t="s">
        <v>208</v>
      </c>
      <c r="F38" s="63" t="s">
        <v>209</v>
      </c>
      <c r="G38" s="64" t="s">
        <v>260</v>
      </c>
      <c r="H38" s="64">
        <f t="shared" si="0"/>
        <v>15</v>
      </c>
      <c r="I38" s="63"/>
      <c r="J38" s="65">
        <v>15</v>
      </c>
      <c r="K38" s="57"/>
      <c r="L38" s="1235"/>
      <c r="M38" s="99" t="s">
        <v>246</v>
      </c>
      <c r="N38" s="99" t="s">
        <v>247</v>
      </c>
      <c r="O38" s="97" t="s">
        <v>248</v>
      </c>
      <c r="P38" s="97">
        <v>1</v>
      </c>
      <c r="Q38" s="97">
        <v>1</v>
      </c>
    </row>
    <row r="39" spans="1:17" ht="16.5" thickTop="1" thickBot="1" x14ac:dyDescent="0.3">
      <c r="A39" s="1229"/>
      <c r="B39" s="1229"/>
      <c r="C39" s="1232"/>
      <c r="D39" s="1208"/>
      <c r="E39" s="1211"/>
      <c r="F39" s="80" t="s">
        <v>210</v>
      </c>
      <c r="G39" s="67"/>
      <c r="H39" s="68">
        <f t="shared" si="0"/>
        <v>0</v>
      </c>
      <c r="I39" s="80"/>
      <c r="J39" s="69">
        <v>0</v>
      </c>
      <c r="K39" s="57"/>
      <c r="L39" s="1235"/>
      <c r="M39" s="99" t="s">
        <v>249</v>
      </c>
      <c r="N39" s="99" t="s">
        <v>250</v>
      </c>
      <c r="O39" s="97" t="s">
        <v>248</v>
      </c>
      <c r="P39" s="97">
        <v>0</v>
      </c>
      <c r="Q39" s="97">
        <v>0</v>
      </c>
    </row>
    <row r="40" spans="1:17" ht="24" thickTop="1" thickBot="1" x14ac:dyDescent="0.3">
      <c r="A40" s="1229"/>
      <c r="B40" s="1229"/>
      <c r="C40" s="1232"/>
      <c r="D40" s="1202" t="s">
        <v>211</v>
      </c>
      <c r="E40" s="1204" t="s">
        <v>212</v>
      </c>
      <c r="F40" s="70" t="s">
        <v>213</v>
      </c>
      <c r="G40" s="71" t="s">
        <v>260</v>
      </c>
      <c r="H40" s="71">
        <f t="shared" si="0"/>
        <v>15</v>
      </c>
      <c r="I40" s="70"/>
      <c r="J40" s="72">
        <v>15</v>
      </c>
      <c r="K40" s="57"/>
      <c r="L40" s="1205" t="s">
        <v>251</v>
      </c>
      <c r="M40" s="100" t="s">
        <v>243</v>
      </c>
      <c r="N40" s="100" t="s">
        <v>252</v>
      </c>
      <c r="O40" s="98" t="s">
        <v>248</v>
      </c>
      <c r="P40" s="98">
        <v>1</v>
      </c>
      <c r="Q40" s="98">
        <v>1</v>
      </c>
    </row>
    <row r="41" spans="1:17" ht="24" thickTop="1" thickBot="1" x14ac:dyDescent="0.3">
      <c r="A41" s="1229"/>
      <c r="B41" s="1229"/>
      <c r="C41" s="1232"/>
      <c r="D41" s="1203"/>
      <c r="E41" s="1204"/>
      <c r="F41" s="73" t="s">
        <v>214</v>
      </c>
      <c r="G41" s="74"/>
      <c r="H41" s="75">
        <f t="shared" si="0"/>
        <v>0</v>
      </c>
      <c r="I41" s="73"/>
      <c r="J41" s="76">
        <v>0</v>
      </c>
      <c r="K41" s="57"/>
      <c r="L41" s="1205"/>
      <c r="M41" s="100" t="s">
        <v>246</v>
      </c>
      <c r="N41" s="100" t="s">
        <v>253</v>
      </c>
      <c r="O41" s="98" t="s">
        <v>248</v>
      </c>
      <c r="P41" s="98">
        <v>1</v>
      </c>
      <c r="Q41" s="98">
        <v>1</v>
      </c>
    </row>
    <row r="42" spans="1:17" ht="16.5" thickTop="1" thickBot="1" x14ac:dyDescent="0.3">
      <c r="A42" s="1229"/>
      <c r="B42" s="1229"/>
      <c r="C42" s="1232"/>
      <c r="D42" s="1206" t="s">
        <v>215</v>
      </c>
      <c r="E42" s="1209" t="s">
        <v>216</v>
      </c>
      <c r="F42" s="81" t="s">
        <v>217</v>
      </c>
      <c r="G42" s="82" t="s">
        <v>260</v>
      </c>
      <c r="H42" s="64">
        <f t="shared" si="0"/>
        <v>10</v>
      </c>
      <c r="I42" s="81"/>
      <c r="J42" s="65">
        <v>10</v>
      </c>
      <c r="K42" s="57"/>
      <c r="L42" s="1205"/>
      <c r="M42" s="100" t="s">
        <v>249</v>
      </c>
      <c r="N42" s="100" t="s">
        <v>254</v>
      </c>
      <c r="O42" s="98" t="s">
        <v>248</v>
      </c>
      <c r="P42" s="98">
        <v>0</v>
      </c>
      <c r="Q42" s="98">
        <v>0</v>
      </c>
    </row>
    <row r="43" spans="1:17" ht="16.5" thickTop="1" thickBot="1" x14ac:dyDescent="0.3">
      <c r="A43" s="1229"/>
      <c r="B43" s="1229"/>
      <c r="C43" s="1232"/>
      <c r="D43" s="1207"/>
      <c r="E43" s="1210"/>
      <c r="F43" s="83" t="s">
        <v>218</v>
      </c>
      <c r="G43" s="84"/>
      <c r="H43" s="85">
        <f t="shared" si="0"/>
        <v>0</v>
      </c>
      <c r="I43" s="83"/>
      <c r="J43" s="86">
        <v>5</v>
      </c>
      <c r="K43" s="57"/>
      <c r="L43" s="1212" t="s">
        <v>255</v>
      </c>
      <c r="M43" s="99" t="s">
        <v>243</v>
      </c>
      <c r="N43" s="99" t="s">
        <v>256</v>
      </c>
      <c r="O43" s="97" t="s">
        <v>248</v>
      </c>
      <c r="P43" s="97">
        <v>0</v>
      </c>
      <c r="Q43" s="97">
        <v>0</v>
      </c>
    </row>
    <row r="44" spans="1:17" ht="16.5" thickTop="1" thickBot="1" x14ac:dyDescent="0.3">
      <c r="A44" s="1230"/>
      <c r="B44" s="1230"/>
      <c r="C44" s="1233"/>
      <c r="D44" s="1208"/>
      <c r="E44" s="1211"/>
      <c r="F44" s="87" t="s">
        <v>219</v>
      </c>
      <c r="G44" s="88"/>
      <c r="H44" s="68">
        <f t="shared" si="0"/>
        <v>0</v>
      </c>
      <c r="I44" s="87"/>
      <c r="J44" s="69">
        <v>0</v>
      </c>
      <c r="K44" s="57"/>
      <c r="L44" s="1212"/>
      <c r="M44" s="99" t="s">
        <v>246</v>
      </c>
      <c r="N44" s="99" t="s">
        <v>257</v>
      </c>
      <c r="O44" s="97" t="s">
        <v>248</v>
      </c>
      <c r="P44" s="97">
        <v>0</v>
      </c>
      <c r="Q44" s="97">
        <v>0</v>
      </c>
    </row>
    <row r="45" spans="1:17" ht="16.5" thickTop="1" thickBot="1" x14ac:dyDescent="0.3">
      <c r="C45" s="89"/>
      <c r="D45" s="89"/>
      <c r="E45" s="89"/>
      <c r="F45" s="90" t="s">
        <v>220</v>
      </c>
      <c r="G45" s="1213">
        <f>SUM(H29:H44)</f>
        <v>100</v>
      </c>
      <c r="H45" s="1214"/>
      <c r="I45" s="1214"/>
      <c r="J45" s="1215"/>
      <c r="K45" s="57"/>
      <c r="L45" s="1212"/>
      <c r="M45" s="99" t="s">
        <v>249</v>
      </c>
      <c r="N45" s="99" t="s">
        <v>258</v>
      </c>
      <c r="O45" s="97" t="s">
        <v>248</v>
      </c>
      <c r="P45" s="97">
        <v>0</v>
      </c>
      <c r="Q45" s="97">
        <v>0</v>
      </c>
    </row>
    <row r="46" spans="1:17" ht="16.5" thickTop="1" thickBot="1" x14ac:dyDescent="0.3">
      <c r="C46" s="89"/>
      <c r="D46" s="89"/>
      <c r="E46" s="89"/>
      <c r="F46" s="103" t="s">
        <v>269</v>
      </c>
      <c r="G46" s="1269">
        <f>IF(G45&lt;=50,0,IF(AND(G45&gt;50,G45&lt;=75),1,IF(AND(G45&gt;75,G45&lt;=100),2)))</f>
        <v>2</v>
      </c>
      <c r="H46" s="1270"/>
      <c r="I46" s="104"/>
      <c r="J46" s="105" t="str">
        <f>IF(G35="x","probabilidad",IF(G40="x","impacto",0))</f>
        <v>probabilidad</v>
      </c>
      <c r="K46" s="102"/>
      <c r="L46" s="101"/>
      <c r="M46" s="99"/>
      <c r="N46" s="99"/>
      <c r="O46" s="97"/>
      <c r="P46" s="97"/>
      <c r="Q46" s="97"/>
    </row>
    <row r="47" spans="1:17" ht="16.5" thickTop="1" thickBot="1" x14ac:dyDescent="0.3">
      <c r="C47" s="57"/>
      <c r="D47" s="57"/>
      <c r="E47" s="57"/>
      <c r="F47" s="57"/>
      <c r="G47" s="57"/>
      <c r="H47" s="57"/>
      <c r="I47" s="57"/>
      <c r="J47" s="57"/>
      <c r="K47" s="57"/>
    </row>
    <row r="48" spans="1:17" ht="22.5" x14ac:dyDescent="0.25">
      <c r="A48" s="1222" t="s">
        <v>54</v>
      </c>
      <c r="B48" s="1222" t="s">
        <v>259</v>
      </c>
      <c r="C48" s="1222" t="s">
        <v>184</v>
      </c>
      <c r="D48" s="1222" t="s">
        <v>185</v>
      </c>
      <c r="E48" s="1222" t="s">
        <v>186</v>
      </c>
      <c r="F48" s="1222" t="s">
        <v>187</v>
      </c>
      <c r="G48" s="1216" t="s">
        <v>188</v>
      </c>
      <c r="H48" s="1217"/>
      <c r="I48" s="1218"/>
      <c r="J48" s="1222" t="s">
        <v>221</v>
      </c>
      <c r="K48" s="58"/>
      <c r="L48" s="91" t="s">
        <v>222</v>
      </c>
      <c r="M48" s="91" t="s">
        <v>223</v>
      </c>
      <c r="N48" s="1225" t="s">
        <v>224</v>
      </c>
    </row>
    <row r="49" spans="1:17" ht="15.75" thickBot="1" x14ac:dyDescent="0.3">
      <c r="A49" s="1223"/>
      <c r="B49" s="1223"/>
      <c r="C49" s="1223"/>
      <c r="D49" s="1223"/>
      <c r="E49" s="1223"/>
      <c r="F49" s="1223"/>
      <c r="G49" s="1219"/>
      <c r="H49" s="1220"/>
      <c r="I49" s="1221"/>
      <c r="J49" s="1223"/>
      <c r="K49" s="58"/>
      <c r="L49" s="92" t="s">
        <v>225</v>
      </c>
      <c r="M49" s="92" t="s">
        <v>226</v>
      </c>
      <c r="N49" s="1226"/>
    </row>
    <row r="50" spans="1:17" ht="15.75" thickBot="1" x14ac:dyDescent="0.3">
      <c r="A50" s="1224"/>
      <c r="B50" s="1224"/>
      <c r="C50" s="61"/>
      <c r="D50" s="61"/>
      <c r="E50" s="61"/>
      <c r="F50" s="1224"/>
      <c r="G50" s="62" t="s">
        <v>189</v>
      </c>
      <c r="H50" s="62"/>
      <c r="I50" s="62" t="s">
        <v>39</v>
      </c>
      <c r="J50" s="1224"/>
      <c r="K50" s="58"/>
      <c r="L50" s="92" t="s">
        <v>74</v>
      </c>
      <c r="M50" s="92" t="s">
        <v>227</v>
      </c>
      <c r="N50" s="1226"/>
    </row>
    <row r="51" spans="1:17" ht="15" x14ac:dyDescent="0.25">
      <c r="A51" s="1228">
        <v>3</v>
      </c>
      <c r="B51" s="1228" t="e">
        <f>'3. MATRIZ DE RIESGOS'!#REF!</f>
        <v>#REF!</v>
      </c>
      <c r="C51" s="1231" t="s">
        <v>40</v>
      </c>
      <c r="D51" s="1206" t="s">
        <v>190</v>
      </c>
      <c r="E51" s="1209" t="s">
        <v>191</v>
      </c>
      <c r="F51" s="63" t="s">
        <v>192</v>
      </c>
      <c r="G51" s="64" t="s">
        <v>260</v>
      </c>
      <c r="H51" s="64">
        <f>COUNTIF(G51,G51)*J51</f>
        <v>15</v>
      </c>
      <c r="I51" s="63"/>
      <c r="J51" s="65">
        <v>15</v>
      </c>
      <c r="K51" s="58"/>
      <c r="L51" s="92" t="s">
        <v>228</v>
      </c>
      <c r="M51" s="93" t="s">
        <v>229</v>
      </c>
      <c r="N51" s="1227"/>
    </row>
    <row r="52" spans="1:17" ht="15.75" thickBot="1" x14ac:dyDescent="0.3">
      <c r="A52" s="1229"/>
      <c r="B52" s="1229"/>
      <c r="C52" s="1232"/>
      <c r="D52" s="1208"/>
      <c r="E52" s="1211"/>
      <c r="F52" s="66" t="s">
        <v>193</v>
      </c>
      <c r="G52" s="67"/>
      <c r="H52" s="68">
        <f t="shared" ref="H52:H66" si="1">COUNTIF(G52,G52)*J52</f>
        <v>0</v>
      </c>
      <c r="I52" s="66"/>
      <c r="J52" s="69">
        <v>0</v>
      </c>
      <c r="K52" s="58"/>
    </row>
    <row r="53" spans="1:17" ht="24.75" customHeight="1" x14ac:dyDescent="0.25">
      <c r="A53" s="1229"/>
      <c r="B53" s="1229"/>
      <c r="C53" s="1232"/>
      <c r="D53" s="1202" t="s">
        <v>194</v>
      </c>
      <c r="E53" s="1204" t="s">
        <v>195</v>
      </c>
      <c r="F53" s="70" t="s">
        <v>196</v>
      </c>
      <c r="G53" s="71" t="s">
        <v>260</v>
      </c>
      <c r="H53" s="71">
        <f t="shared" si="1"/>
        <v>15</v>
      </c>
      <c r="I53" s="70"/>
      <c r="J53" s="72">
        <v>15</v>
      </c>
      <c r="K53" s="58"/>
      <c r="L53" s="91" t="s">
        <v>230</v>
      </c>
      <c r="M53" s="91" t="s">
        <v>231</v>
      </c>
      <c r="N53" s="1225" t="s">
        <v>232</v>
      </c>
    </row>
    <row r="54" spans="1:17" ht="13.5" customHeight="1" thickBot="1" x14ac:dyDescent="0.3">
      <c r="A54" s="1229"/>
      <c r="B54" s="1229"/>
      <c r="C54" s="1232"/>
      <c r="D54" s="1203"/>
      <c r="E54" s="1204"/>
      <c r="F54" s="73" t="s">
        <v>197</v>
      </c>
      <c r="G54" s="74"/>
      <c r="H54" s="75">
        <f t="shared" si="1"/>
        <v>0</v>
      </c>
      <c r="I54" s="73"/>
      <c r="J54" s="76">
        <v>0</v>
      </c>
      <c r="K54" s="58"/>
      <c r="L54" s="92" t="s">
        <v>228</v>
      </c>
      <c r="M54" s="94" t="s">
        <v>233</v>
      </c>
      <c r="N54" s="1226"/>
    </row>
    <row r="55" spans="1:17" ht="27.75" customHeight="1" x14ac:dyDescent="0.25">
      <c r="A55" s="1229"/>
      <c r="B55" s="1229"/>
      <c r="C55" s="1232"/>
      <c r="D55" s="1206" t="s">
        <v>198</v>
      </c>
      <c r="E55" s="1209" t="s">
        <v>199</v>
      </c>
      <c r="F55" s="63" t="s">
        <v>200</v>
      </c>
      <c r="G55" s="64" t="s">
        <v>260</v>
      </c>
      <c r="H55" s="64">
        <f t="shared" si="1"/>
        <v>15</v>
      </c>
      <c r="I55" s="63"/>
      <c r="J55" s="65">
        <v>15</v>
      </c>
      <c r="K55" s="58"/>
      <c r="L55" s="92" t="s">
        <v>74</v>
      </c>
      <c r="M55" s="94" t="s">
        <v>234</v>
      </c>
      <c r="N55" s="1226"/>
    </row>
    <row r="56" spans="1:17" ht="27.75" customHeight="1" thickBot="1" x14ac:dyDescent="0.3">
      <c r="A56" s="1229"/>
      <c r="B56" s="1229"/>
      <c r="C56" s="1232"/>
      <c r="D56" s="1208"/>
      <c r="E56" s="1211"/>
      <c r="F56" s="66" t="s">
        <v>201</v>
      </c>
      <c r="G56" s="67"/>
      <c r="H56" s="68">
        <f t="shared" si="1"/>
        <v>0</v>
      </c>
      <c r="I56" s="66"/>
      <c r="J56" s="69">
        <v>0</v>
      </c>
      <c r="K56" s="58"/>
      <c r="L56" s="92" t="s">
        <v>225</v>
      </c>
      <c r="M56" s="95" t="s">
        <v>235</v>
      </c>
      <c r="N56" s="1227"/>
    </row>
    <row r="57" spans="1:17" ht="27.75" customHeight="1" thickBot="1" x14ac:dyDescent="0.3">
      <c r="A57" s="1229"/>
      <c r="B57" s="1229"/>
      <c r="C57" s="1232"/>
      <c r="D57" s="1202" t="s">
        <v>202</v>
      </c>
      <c r="E57" s="1204" t="s">
        <v>203</v>
      </c>
      <c r="F57" s="70" t="s">
        <v>204</v>
      </c>
      <c r="G57" s="71" t="s">
        <v>260</v>
      </c>
      <c r="H57" s="71">
        <f t="shared" si="1"/>
        <v>15</v>
      </c>
      <c r="I57" s="70"/>
      <c r="J57" s="72">
        <v>15</v>
      </c>
      <c r="K57" s="58"/>
    </row>
    <row r="58" spans="1:17" ht="46.5" thickTop="1" thickBot="1" x14ac:dyDescent="0.3">
      <c r="A58" s="1229"/>
      <c r="B58" s="1229"/>
      <c r="C58" s="1232"/>
      <c r="D58" s="1234"/>
      <c r="E58" s="1204"/>
      <c r="F58" s="77" t="s">
        <v>205</v>
      </c>
      <c r="G58" s="78"/>
      <c r="H58" s="71">
        <f t="shared" si="1"/>
        <v>0</v>
      </c>
      <c r="I58" s="77"/>
      <c r="J58" s="79">
        <v>10</v>
      </c>
      <c r="K58" s="58"/>
      <c r="L58" s="96" t="s">
        <v>236</v>
      </c>
      <c r="M58" s="96" t="s">
        <v>237</v>
      </c>
      <c r="N58" s="96" t="s">
        <v>238</v>
      </c>
      <c r="O58" s="96" t="s">
        <v>239</v>
      </c>
      <c r="P58" s="96" t="s">
        <v>240</v>
      </c>
      <c r="Q58" s="96" t="s">
        <v>241</v>
      </c>
    </row>
    <row r="59" spans="1:17" ht="16.5" thickTop="1" thickBot="1" x14ac:dyDescent="0.3">
      <c r="A59" s="1229"/>
      <c r="B59" s="1229"/>
      <c r="C59" s="1232"/>
      <c r="D59" s="1203"/>
      <c r="E59" s="1204"/>
      <c r="F59" s="73" t="s">
        <v>206</v>
      </c>
      <c r="G59" s="74"/>
      <c r="H59" s="75">
        <f t="shared" si="1"/>
        <v>0</v>
      </c>
      <c r="I59" s="73"/>
      <c r="J59" s="76">
        <v>0</v>
      </c>
      <c r="K59" s="58"/>
      <c r="L59" s="1212" t="s">
        <v>242</v>
      </c>
      <c r="M59" s="99" t="s">
        <v>243</v>
      </c>
      <c r="N59" s="99" t="s">
        <v>244</v>
      </c>
      <c r="O59" s="97" t="s">
        <v>245</v>
      </c>
      <c r="P59" s="97">
        <v>2</v>
      </c>
      <c r="Q59" s="97">
        <v>2</v>
      </c>
    </row>
    <row r="60" spans="1:17" ht="16.5" thickTop="1" thickBot="1" x14ac:dyDescent="0.3">
      <c r="A60" s="1229"/>
      <c r="B60" s="1229"/>
      <c r="C60" s="1232"/>
      <c r="D60" s="1206" t="s">
        <v>207</v>
      </c>
      <c r="E60" s="1209" t="s">
        <v>208</v>
      </c>
      <c r="F60" s="63" t="s">
        <v>209</v>
      </c>
      <c r="G60" s="64" t="s">
        <v>260</v>
      </c>
      <c r="H60" s="64">
        <f t="shared" si="1"/>
        <v>15</v>
      </c>
      <c r="I60" s="63"/>
      <c r="J60" s="65">
        <v>15</v>
      </c>
      <c r="K60" s="58"/>
      <c r="L60" s="1235"/>
      <c r="M60" s="99" t="s">
        <v>246</v>
      </c>
      <c r="N60" s="99" t="s">
        <v>247</v>
      </c>
      <c r="O60" s="97" t="s">
        <v>248</v>
      </c>
      <c r="P60" s="97">
        <v>1</v>
      </c>
      <c r="Q60" s="97">
        <v>1</v>
      </c>
    </row>
    <row r="61" spans="1:17" ht="16.5" thickTop="1" thickBot="1" x14ac:dyDescent="0.3">
      <c r="A61" s="1229"/>
      <c r="B61" s="1229"/>
      <c r="C61" s="1232"/>
      <c r="D61" s="1208"/>
      <c r="E61" s="1211"/>
      <c r="F61" s="80" t="s">
        <v>210</v>
      </c>
      <c r="G61" s="67"/>
      <c r="H61" s="68">
        <f t="shared" si="1"/>
        <v>0</v>
      </c>
      <c r="I61" s="80"/>
      <c r="J61" s="69">
        <v>0</v>
      </c>
      <c r="K61" s="58"/>
      <c r="L61" s="1235"/>
      <c r="M61" s="99" t="s">
        <v>249</v>
      </c>
      <c r="N61" s="99" t="s">
        <v>250</v>
      </c>
      <c r="O61" s="97" t="s">
        <v>248</v>
      </c>
      <c r="P61" s="97">
        <v>0</v>
      </c>
      <c r="Q61" s="97">
        <v>0</v>
      </c>
    </row>
    <row r="62" spans="1:17" ht="24" thickTop="1" thickBot="1" x14ac:dyDescent="0.3">
      <c r="A62" s="1229"/>
      <c r="B62" s="1229"/>
      <c r="C62" s="1232"/>
      <c r="D62" s="1202" t="s">
        <v>211</v>
      </c>
      <c r="E62" s="1204" t="s">
        <v>212</v>
      </c>
      <c r="F62" s="70" t="s">
        <v>213</v>
      </c>
      <c r="G62" s="71" t="s">
        <v>260</v>
      </c>
      <c r="H62" s="71">
        <f t="shared" si="1"/>
        <v>15</v>
      </c>
      <c r="I62" s="70"/>
      <c r="J62" s="72">
        <v>15</v>
      </c>
      <c r="K62" s="58"/>
      <c r="L62" s="1205" t="s">
        <v>251</v>
      </c>
      <c r="M62" s="100" t="s">
        <v>243</v>
      </c>
      <c r="N62" s="100" t="s">
        <v>252</v>
      </c>
      <c r="O62" s="98" t="s">
        <v>248</v>
      </c>
      <c r="P62" s="98">
        <v>1</v>
      </c>
      <c r="Q62" s="98">
        <v>1</v>
      </c>
    </row>
    <row r="63" spans="1:17" ht="24" thickTop="1" thickBot="1" x14ac:dyDescent="0.3">
      <c r="A63" s="1229"/>
      <c r="B63" s="1229"/>
      <c r="C63" s="1232"/>
      <c r="D63" s="1203"/>
      <c r="E63" s="1204"/>
      <c r="F63" s="73" t="s">
        <v>214</v>
      </c>
      <c r="G63" s="74"/>
      <c r="H63" s="75">
        <f t="shared" si="1"/>
        <v>0</v>
      </c>
      <c r="I63" s="73"/>
      <c r="J63" s="76">
        <v>0</v>
      </c>
      <c r="K63" s="58"/>
      <c r="L63" s="1205"/>
      <c r="M63" s="100" t="s">
        <v>246</v>
      </c>
      <c r="N63" s="100" t="s">
        <v>253</v>
      </c>
      <c r="O63" s="98" t="s">
        <v>248</v>
      </c>
      <c r="P63" s="98">
        <v>1</v>
      </c>
      <c r="Q63" s="98">
        <v>1</v>
      </c>
    </row>
    <row r="64" spans="1:17" ht="16.5" thickTop="1" thickBot="1" x14ac:dyDescent="0.3">
      <c r="A64" s="1229"/>
      <c r="B64" s="1229"/>
      <c r="C64" s="1232"/>
      <c r="D64" s="1206" t="s">
        <v>215</v>
      </c>
      <c r="E64" s="1209" t="s">
        <v>216</v>
      </c>
      <c r="F64" s="81" t="s">
        <v>217</v>
      </c>
      <c r="G64" s="82" t="s">
        <v>260</v>
      </c>
      <c r="H64" s="64">
        <f t="shared" si="1"/>
        <v>10</v>
      </c>
      <c r="I64" s="81"/>
      <c r="J64" s="65">
        <v>10</v>
      </c>
      <c r="K64" s="58"/>
      <c r="L64" s="1205"/>
      <c r="M64" s="100" t="s">
        <v>249</v>
      </c>
      <c r="N64" s="100" t="s">
        <v>254</v>
      </c>
      <c r="O64" s="98" t="s">
        <v>248</v>
      </c>
      <c r="P64" s="98">
        <v>0</v>
      </c>
      <c r="Q64" s="98">
        <v>0</v>
      </c>
    </row>
    <row r="65" spans="1:17" ht="24.75" customHeight="1" thickTop="1" thickBot="1" x14ac:dyDescent="0.3">
      <c r="A65" s="1229"/>
      <c r="B65" s="1229"/>
      <c r="C65" s="1232"/>
      <c r="D65" s="1207"/>
      <c r="E65" s="1210"/>
      <c r="F65" s="83" t="s">
        <v>218</v>
      </c>
      <c r="G65" s="84"/>
      <c r="H65" s="85">
        <f t="shared" si="1"/>
        <v>0</v>
      </c>
      <c r="I65" s="83"/>
      <c r="J65" s="86">
        <v>5</v>
      </c>
      <c r="K65" s="58"/>
      <c r="L65" s="1212" t="s">
        <v>255</v>
      </c>
      <c r="M65" s="99" t="s">
        <v>243</v>
      </c>
      <c r="N65" s="99" t="s">
        <v>256</v>
      </c>
      <c r="O65" s="97" t="s">
        <v>248</v>
      </c>
      <c r="P65" s="97">
        <v>0</v>
      </c>
      <c r="Q65" s="97">
        <v>0</v>
      </c>
    </row>
    <row r="66" spans="1:17" ht="16.5" thickTop="1" thickBot="1" x14ac:dyDescent="0.3">
      <c r="A66" s="1230"/>
      <c r="B66" s="1230"/>
      <c r="C66" s="1233"/>
      <c r="D66" s="1208"/>
      <c r="E66" s="1211"/>
      <c r="F66" s="87" t="s">
        <v>219</v>
      </c>
      <c r="G66" s="88"/>
      <c r="H66" s="68">
        <f t="shared" si="1"/>
        <v>0</v>
      </c>
      <c r="I66" s="87"/>
      <c r="J66" s="69">
        <v>0</v>
      </c>
      <c r="K66" s="58"/>
      <c r="L66" s="1212"/>
      <c r="M66" s="99" t="s">
        <v>246</v>
      </c>
      <c r="N66" s="99" t="s">
        <v>257</v>
      </c>
      <c r="O66" s="97" t="s">
        <v>248</v>
      </c>
      <c r="P66" s="97">
        <v>0</v>
      </c>
      <c r="Q66" s="97">
        <v>0</v>
      </c>
    </row>
    <row r="67" spans="1:17" ht="16.5" thickTop="1" thickBot="1" x14ac:dyDescent="0.3">
      <c r="C67" s="89"/>
      <c r="D67" s="89"/>
      <c r="E67" s="89"/>
      <c r="F67" s="90" t="s">
        <v>220</v>
      </c>
      <c r="G67" s="1213">
        <f>SUM(H51:H66)</f>
        <v>100</v>
      </c>
      <c r="H67" s="1214"/>
      <c r="I67" s="1214"/>
      <c r="J67" s="1215"/>
      <c r="K67" s="58"/>
      <c r="L67" s="1212"/>
      <c r="M67" s="99" t="s">
        <v>249</v>
      </c>
      <c r="N67" s="99" t="s">
        <v>258</v>
      </c>
      <c r="O67" s="97" t="s">
        <v>248</v>
      </c>
      <c r="P67" s="97">
        <v>0</v>
      </c>
      <c r="Q67" s="97">
        <v>0</v>
      </c>
    </row>
    <row r="68" spans="1:17" ht="24.75" thickTop="1" x14ac:dyDescent="0.2">
      <c r="F68" s="103" t="s">
        <v>269</v>
      </c>
      <c r="G68" s="1269">
        <f>IF(G67&lt;=50,0,IF(AND(G67&gt;50,G67&lt;=75),1,IF(AND(G67&gt;75,G67&lt;=100),2)))</f>
        <v>2</v>
      </c>
      <c r="H68" s="1270"/>
      <c r="I68" s="104"/>
      <c r="J68" s="105" t="str">
        <f>IF(G57="x","probabilidad",IF(G62="x","impacto",0))</f>
        <v>probabilidad</v>
      </c>
    </row>
    <row r="69" spans="1:17" ht="26.25" customHeight="1" x14ac:dyDescent="0.2"/>
    <row r="77" spans="1:17" ht="24.75" customHeight="1" x14ac:dyDescent="0.2"/>
    <row r="81" ht="26.25" customHeight="1" x14ac:dyDescent="0.2"/>
    <row r="89" ht="24.75" customHeight="1" x14ac:dyDescent="0.2"/>
    <row r="93" ht="26.25" customHeight="1" x14ac:dyDescent="0.2"/>
    <row r="101" ht="24.75" customHeight="1" x14ac:dyDescent="0.2"/>
    <row r="105" ht="26.25" customHeight="1" x14ac:dyDescent="0.2"/>
    <row r="113" ht="24.75" customHeight="1" x14ac:dyDescent="0.2"/>
    <row r="117" ht="26.25" customHeight="1" x14ac:dyDescent="0.2"/>
    <row r="125" ht="24.75" customHeight="1" x14ac:dyDescent="0.2"/>
    <row r="129" ht="26.25" customHeight="1" x14ac:dyDescent="0.2"/>
    <row r="137" ht="24.75" customHeight="1" x14ac:dyDescent="0.2"/>
    <row r="141" ht="26.25" customHeight="1" x14ac:dyDescent="0.2"/>
    <row r="149" ht="24.75" customHeight="1" x14ac:dyDescent="0.2"/>
    <row r="153" ht="26.25" customHeight="1" x14ac:dyDescent="0.2"/>
    <row r="161" ht="24.75" customHeight="1" x14ac:dyDescent="0.2"/>
    <row r="165" ht="26.25" customHeight="1" x14ac:dyDescent="0.2"/>
    <row r="173" ht="24.75" customHeight="1" x14ac:dyDescent="0.2"/>
    <row r="177" ht="26.25" customHeight="1" x14ac:dyDescent="0.2"/>
    <row r="185" ht="24.75" customHeight="1" x14ac:dyDescent="0.2"/>
    <row r="189" ht="26.25" customHeight="1" x14ac:dyDescent="0.2"/>
    <row r="197" ht="24.75" customHeight="1" x14ac:dyDescent="0.2"/>
    <row r="201" ht="26.25" customHeight="1" x14ac:dyDescent="0.2"/>
    <row r="209" ht="24.75" customHeight="1" x14ac:dyDescent="0.2"/>
    <row r="213" ht="26.25" customHeight="1" x14ac:dyDescent="0.2"/>
    <row r="221" ht="24.75" customHeight="1" x14ac:dyDescent="0.2"/>
    <row r="225" ht="26.25" customHeight="1" x14ac:dyDescent="0.2"/>
  </sheetData>
  <mergeCells count="99">
    <mergeCell ref="N4:N7"/>
    <mergeCell ref="F4:F6"/>
    <mergeCell ref="A24:D24"/>
    <mergeCell ref="G46:H46"/>
    <mergeCell ref="G68:H68"/>
    <mergeCell ref="G4:I5"/>
    <mergeCell ref="D7:D8"/>
    <mergeCell ref="E7:E8"/>
    <mergeCell ref="D9:D10"/>
    <mergeCell ref="E11:E12"/>
    <mergeCell ref="D13:D15"/>
    <mergeCell ref="E13:E15"/>
    <mergeCell ref="D4:D5"/>
    <mergeCell ref="E4:E5"/>
    <mergeCell ref="E53:E54"/>
    <mergeCell ref="D53:D54"/>
    <mergeCell ref="D42:D44"/>
    <mergeCell ref="E42:E44"/>
    <mergeCell ref="L43:L45"/>
    <mergeCell ref="G45:J45"/>
    <mergeCell ref="N9:N12"/>
    <mergeCell ref="L15:L17"/>
    <mergeCell ref="L18:L20"/>
    <mergeCell ref="L21:L23"/>
    <mergeCell ref="N26:N29"/>
    <mergeCell ref="N31:N34"/>
    <mergeCell ref="L37:L39"/>
    <mergeCell ref="L40:L42"/>
    <mergeCell ref="G24:H24"/>
    <mergeCell ref="G23:J23"/>
    <mergeCell ref="G26:I27"/>
    <mergeCell ref="J26:J28"/>
    <mergeCell ref="J4:J6"/>
    <mergeCell ref="E9:E10"/>
    <mergeCell ref="D11:D12"/>
    <mergeCell ref="A4:A6"/>
    <mergeCell ref="A7:A22"/>
    <mergeCell ref="B4:B6"/>
    <mergeCell ref="B7:B22"/>
    <mergeCell ref="C4:C5"/>
    <mergeCell ref="C7:C22"/>
    <mergeCell ref="D16:D17"/>
    <mergeCell ref="E16:E17"/>
    <mergeCell ref="D18:D19"/>
    <mergeCell ref="E18:E19"/>
    <mergeCell ref="D20:D22"/>
    <mergeCell ref="E20:E22"/>
    <mergeCell ref="D33:D34"/>
    <mergeCell ref="E33:E34"/>
    <mergeCell ref="D35:D37"/>
    <mergeCell ref="A26:A28"/>
    <mergeCell ref="B26:B28"/>
    <mergeCell ref="C26:C27"/>
    <mergeCell ref="D26:D27"/>
    <mergeCell ref="E26:E27"/>
    <mergeCell ref="D31:D32"/>
    <mergeCell ref="D29:D30"/>
    <mergeCell ref="E29:E30"/>
    <mergeCell ref="F26:F28"/>
    <mergeCell ref="A48:A50"/>
    <mergeCell ref="B48:B50"/>
    <mergeCell ref="C48:C49"/>
    <mergeCell ref="D48:D49"/>
    <mergeCell ref="E48:E49"/>
    <mergeCell ref="F48:F50"/>
    <mergeCell ref="E35:E37"/>
    <mergeCell ref="D38:D39"/>
    <mergeCell ref="E38:E39"/>
    <mergeCell ref="D40:D41"/>
    <mergeCell ref="E40:E41"/>
    <mergeCell ref="A29:A44"/>
    <mergeCell ref="B29:B44"/>
    <mergeCell ref="C29:C44"/>
    <mergeCell ref="E31:E32"/>
    <mergeCell ref="E51:E52"/>
    <mergeCell ref="N53:N56"/>
    <mergeCell ref="D55:D56"/>
    <mergeCell ref="E55:E56"/>
    <mergeCell ref="D57:D59"/>
    <mergeCell ref="E57:E59"/>
    <mergeCell ref="L59:L61"/>
    <mergeCell ref="D60:D61"/>
    <mergeCell ref="E60:E61"/>
    <mergeCell ref="A1:J2"/>
    <mergeCell ref="L1:Q2"/>
    <mergeCell ref="D62:D63"/>
    <mergeCell ref="E62:E63"/>
    <mergeCell ref="L62:L64"/>
    <mergeCell ref="D64:D66"/>
    <mergeCell ref="E64:E66"/>
    <mergeCell ref="L65:L67"/>
    <mergeCell ref="G67:J67"/>
    <mergeCell ref="G48:I49"/>
    <mergeCell ref="J48:J50"/>
    <mergeCell ref="N48:N51"/>
    <mergeCell ref="A51:A66"/>
    <mergeCell ref="B51:B66"/>
    <mergeCell ref="C51:C66"/>
    <mergeCell ref="D51:D52"/>
  </mergeCells>
  <printOptions horizontalCentered="1" verticalCentered="1"/>
  <pageMargins left="0.70866141732283472" right="0.70866141732283472" top="0.74803149606299213" bottom="0.74803149606299213" header="0.31496062992125984" footer="0.31496062992125984"/>
  <pageSetup scale="47" orientation="landscape" r:id="rId1"/>
  <colBreaks count="1" manualBreakCount="1">
    <brk id="11" max="2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82"/>
  <sheetViews>
    <sheetView topLeftCell="A166" workbookViewId="0">
      <selection activeCell="F6" sqref="F6"/>
    </sheetView>
  </sheetViews>
  <sheetFormatPr baseColWidth="10" defaultRowHeight="12.75" x14ac:dyDescent="0.2"/>
  <cols>
    <col min="1" max="1" width="11.42578125" style="27"/>
    <col min="2" max="2" width="45.85546875" style="27" customWidth="1"/>
    <col min="3" max="3" width="17.140625" style="27" customWidth="1"/>
    <col min="4" max="4" width="15" style="27" customWidth="1"/>
    <col min="5" max="5" width="41.5703125" style="27" customWidth="1"/>
    <col min="6" max="6" width="12.7109375" style="27" bestFit="1" customWidth="1"/>
    <col min="7" max="7" width="11.42578125" style="27" hidden="1" customWidth="1"/>
    <col min="8" max="8" width="11.42578125" style="27"/>
    <col min="9" max="9" width="12.28515625" style="27" bestFit="1" customWidth="1"/>
    <col min="10" max="10" width="11.42578125" style="27"/>
    <col min="11" max="11" width="20.85546875" style="27" customWidth="1"/>
    <col min="12" max="12" width="27.85546875" style="27" customWidth="1"/>
    <col min="13" max="13" width="28.140625" style="27" customWidth="1"/>
    <col min="14" max="16384" width="11.42578125" style="27"/>
  </cols>
  <sheetData>
    <row r="1" spans="1:13" ht="15" customHeight="1" x14ac:dyDescent="0.2">
      <c r="A1" s="1307" t="s">
        <v>55</v>
      </c>
      <c r="B1" s="1307"/>
      <c r="C1" s="1307"/>
      <c r="D1" s="1307"/>
      <c r="E1" s="1307"/>
      <c r="F1" s="1307"/>
      <c r="G1" s="1307"/>
      <c r="H1" s="1307"/>
      <c r="I1" s="1307"/>
    </row>
    <row r="2" spans="1:13" x14ac:dyDescent="0.2">
      <c r="A2" s="1307"/>
      <c r="B2" s="1307"/>
      <c r="C2" s="1307"/>
      <c r="D2" s="1307"/>
      <c r="E2" s="1307"/>
      <c r="F2" s="1307"/>
      <c r="G2" s="1307"/>
      <c r="H2" s="1307"/>
      <c r="I2" s="1307"/>
    </row>
    <row r="3" spans="1:13" ht="13.5" thickBot="1" x14ac:dyDescent="0.25"/>
    <row r="4" spans="1:13" ht="24.75" customHeight="1" thickBot="1" x14ac:dyDescent="0.25">
      <c r="A4" s="1283" t="s">
        <v>54</v>
      </c>
      <c r="B4" s="1283" t="s">
        <v>53</v>
      </c>
      <c r="C4" s="1283" t="s">
        <v>33</v>
      </c>
      <c r="D4" s="1301" t="s">
        <v>34</v>
      </c>
      <c r="E4" s="1301" t="s">
        <v>35</v>
      </c>
      <c r="F4" s="1303" t="s">
        <v>36</v>
      </c>
      <c r="G4" s="1304"/>
      <c r="H4" s="1305"/>
      <c r="I4" s="1301" t="s">
        <v>37</v>
      </c>
      <c r="K4" s="1283" t="s">
        <v>57</v>
      </c>
      <c r="L4" s="1286" t="s">
        <v>58</v>
      </c>
      <c r="M4" s="1287"/>
    </row>
    <row r="5" spans="1:13" ht="13.5" customHeight="1" thickBot="1" x14ac:dyDescent="0.25">
      <c r="A5" s="1285"/>
      <c r="B5" s="1285"/>
      <c r="C5" s="1285"/>
      <c r="D5" s="1302"/>
      <c r="E5" s="1302"/>
      <c r="F5" s="28" t="s">
        <v>38</v>
      </c>
      <c r="G5" s="28"/>
      <c r="H5" s="28" t="s">
        <v>39</v>
      </c>
      <c r="I5" s="1302"/>
      <c r="K5" s="1284"/>
      <c r="L5" s="1288"/>
      <c r="M5" s="1289"/>
    </row>
    <row r="6" spans="1:13" ht="27.75" customHeight="1" thickBot="1" x14ac:dyDescent="0.25">
      <c r="A6" s="1290">
        <f>'3. MATRIZ DE RIESGOS'!B22</f>
        <v>0</v>
      </c>
      <c r="B6" s="1290" t="e">
        <f>'3. MATRIZ DE RIESGOS'!#REF!</f>
        <v>#REF!</v>
      </c>
      <c r="C6" s="1306" t="s">
        <v>40</v>
      </c>
      <c r="D6" s="1296" t="s">
        <v>41</v>
      </c>
      <c r="E6" s="29" t="s">
        <v>42</v>
      </c>
      <c r="F6" s="44"/>
      <c r="G6" s="48"/>
      <c r="H6" s="44"/>
      <c r="I6" s="38" t="s">
        <v>43</v>
      </c>
      <c r="K6" s="1284"/>
      <c r="L6" s="30" t="s">
        <v>59</v>
      </c>
      <c r="M6" s="30" t="s">
        <v>61</v>
      </c>
    </row>
    <row r="7" spans="1:13" ht="27.75" customHeight="1" thickBot="1" x14ac:dyDescent="0.25">
      <c r="A7" s="1291"/>
      <c r="B7" s="1291"/>
      <c r="C7" s="1294"/>
      <c r="D7" s="1297"/>
      <c r="E7" s="43" t="s">
        <v>44</v>
      </c>
      <c r="F7" s="44"/>
      <c r="G7" s="48"/>
      <c r="H7" s="45"/>
      <c r="I7" s="38" t="s">
        <v>43</v>
      </c>
      <c r="K7" s="1285"/>
      <c r="L7" s="31" t="s">
        <v>60</v>
      </c>
      <c r="M7" s="31" t="s">
        <v>62</v>
      </c>
    </row>
    <row r="8" spans="1:13" ht="27.75" customHeight="1" thickBot="1" x14ac:dyDescent="0.25">
      <c r="A8" s="1291"/>
      <c r="B8" s="1291"/>
      <c r="C8" s="1294"/>
      <c r="D8" s="1298" t="s">
        <v>45</v>
      </c>
      <c r="E8" s="29" t="s">
        <v>46</v>
      </c>
      <c r="F8" s="44"/>
      <c r="G8" s="48">
        <f>COUNTIF(F8,F8)*I8</f>
        <v>0</v>
      </c>
      <c r="H8" s="44"/>
      <c r="I8" s="39">
        <v>15</v>
      </c>
      <c r="K8" s="33" t="s">
        <v>63</v>
      </c>
      <c r="L8" s="32">
        <v>0</v>
      </c>
      <c r="M8" s="32">
        <v>0</v>
      </c>
    </row>
    <row r="9" spans="1:13" ht="26.25" thickBot="1" x14ac:dyDescent="0.25">
      <c r="A9" s="1291"/>
      <c r="B9" s="1291"/>
      <c r="C9" s="1294"/>
      <c r="D9" s="1299"/>
      <c r="E9" s="29" t="s">
        <v>47</v>
      </c>
      <c r="F9" s="44"/>
      <c r="G9" s="48">
        <f t="shared" ref="G9:G12" si="0">COUNTIF(F9,F9)*I9</f>
        <v>0</v>
      </c>
      <c r="H9" s="44"/>
      <c r="I9" s="39">
        <v>15</v>
      </c>
      <c r="K9" s="33" t="s">
        <v>64</v>
      </c>
      <c r="L9" s="32">
        <v>1</v>
      </c>
      <c r="M9" s="32">
        <v>1</v>
      </c>
    </row>
    <row r="10" spans="1:13" ht="26.25" thickBot="1" x14ac:dyDescent="0.25">
      <c r="A10" s="1291"/>
      <c r="B10" s="1291"/>
      <c r="C10" s="1294"/>
      <c r="D10" s="1300"/>
      <c r="E10" s="29" t="s">
        <v>48</v>
      </c>
      <c r="F10" s="44"/>
      <c r="G10" s="48">
        <f t="shared" si="0"/>
        <v>0</v>
      </c>
      <c r="H10" s="45"/>
      <c r="I10" s="39">
        <v>30</v>
      </c>
      <c r="K10" s="33" t="s">
        <v>65</v>
      </c>
      <c r="L10" s="32">
        <v>2</v>
      </c>
      <c r="M10" s="32">
        <v>2</v>
      </c>
    </row>
    <row r="11" spans="1:13" ht="26.25" thickBot="1" x14ac:dyDescent="0.25">
      <c r="A11" s="1291"/>
      <c r="B11" s="1291"/>
      <c r="C11" s="1294"/>
      <c r="D11" s="1296" t="s">
        <v>49</v>
      </c>
      <c r="E11" s="29" t="s">
        <v>50</v>
      </c>
      <c r="F11" s="44"/>
      <c r="G11" s="48">
        <f t="shared" si="0"/>
        <v>0</v>
      </c>
      <c r="H11" s="44"/>
      <c r="I11" s="39">
        <v>15</v>
      </c>
    </row>
    <row r="12" spans="1:13" ht="26.25" thickBot="1" x14ac:dyDescent="0.25">
      <c r="A12" s="1292"/>
      <c r="B12" s="1292"/>
      <c r="C12" s="1295"/>
      <c r="D12" s="1300"/>
      <c r="E12" s="29" t="s">
        <v>51</v>
      </c>
      <c r="F12" s="44"/>
      <c r="G12" s="48">
        <f t="shared" si="0"/>
        <v>0</v>
      </c>
      <c r="H12" s="44"/>
      <c r="I12" s="39">
        <v>25</v>
      </c>
    </row>
    <row r="13" spans="1:13" ht="13.5" thickBot="1" x14ac:dyDescent="0.25">
      <c r="C13" s="34"/>
      <c r="D13" s="34"/>
      <c r="E13" s="35" t="s">
        <v>52</v>
      </c>
      <c r="F13" s="1280">
        <f>SUM(G8:G12)</f>
        <v>0</v>
      </c>
      <c r="G13" s="1281"/>
      <c r="H13" s="1281"/>
      <c r="I13" s="1282"/>
    </row>
    <row r="14" spans="1:13" ht="13.5" thickBot="1" x14ac:dyDescent="0.25">
      <c r="E14" s="36" t="s">
        <v>66</v>
      </c>
      <c r="F14" s="40">
        <f>IF(F13&lt;=50,0,IF(AND(F13&gt;50,F13&lt;=75),1,IF(AND(F13&gt;75,F13&lt;=100),2)))</f>
        <v>0</v>
      </c>
      <c r="G14" s="40"/>
      <c r="H14" s="41">
        <f>IF(F6="x","probabilidad",IF(F7="x","impacto",0))</f>
        <v>0</v>
      </c>
      <c r="I14" s="42"/>
    </row>
    <row r="15" spans="1:13" ht="13.5" thickBot="1" x14ac:dyDescent="0.25"/>
    <row r="16" spans="1:13" ht="24.75" customHeight="1" thickBot="1" x14ac:dyDescent="0.25">
      <c r="A16" s="1283" t="s">
        <v>54</v>
      </c>
      <c r="B16" s="1283" t="s">
        <v>53</v>
      </c>
      <c r="C16" s="1283" t="s">
        <v>33</v>
      </c>
      <c r="D16" s="1301" t="s">
        <v>34</v>
      </c>
      <c r="E16" s="1301" t="s">
        <v>35</v>
      </c>
      <c r="F16" s="1303" t="s">
        <v>36</v>
      </c>
      <c r="G16" s="1304"/>
      <c r="H16" s="1305"/>
      <c r="I16" s="1301" t="s">
        <v>37</v>
      </c>
      <c r="K16" s="1283" t="s">
        <v>57</v>
      </c>
      <c r="L16" s="1286" t="s">
        <v>58</v>
      </c>
      <c r="M16" s="1287"/>
    </row>
    <row r="17" spans="1:13" ht="13.5" thickBot="1" x14ac:dyDescent="0.25">
      <c r="A17" s="1285"/>
      <c r="B17" s="1285"/>
      <c r="C17" s="1285"/>
      <c r="D17" s="1302"/>
      <c r="E17" s="1302"/>
      <c r="F17" s="28" t="s">
        <v>38</v>
      </c>
      <c r="G17" s="28"/>
      <c r="H17" s="28" t="s">
        <v>39</v>
      </c>
      <c r="I17" s="1302"/>
      <c r="K17" s="1284"/>
      <c r="L17" s="1288"/>
      <c r="M17" s="1289"/>
    </row>
    <row r="18" spans="1:13" ht="26.25" thickBot="1" x14ac:dyDescent="0.25">
      <c r="A18" s="1290">
        <f>'3. MATRIZ DE RIESGOS'!B23</f>
        <v>0</v>
      </c>
      <c r="B18" s="1290" t="e">
        <f>'3. MATRIZ DE RIESGOS'!#REF!</f>
        <v>#REF!</v>
      </c>
      <c r="C18" s="1306" t="s">
        <v>40</v>
      </c>
      <c r="D18" s="1296" t="s">
        <v>41</v>
      </c>
      <c r="E18" s="29" t="s">
        <v>42</v>
      </c>
      <c r="F18" s="44"/>
      <c r="G18" s="48"/>
      <c r="H18" s="45"/>
      <c r="I18" s="38" t="s">
        <v>43</v>
      </c>
      <c r="K18" s="1284"/>
      <c r="L18" s="30" t="s">
        <v>59</v>
      </c>
      <c r="M18" s="30" t="s">
        <v>61</v>
      </c>
    </row>
    <row r="19" spans="1:13" ht="26.25" thickBot="1" x14ac:dyDescent="0.25">
      <c r="A19" s="1291"/>
      <c r="B19" s="1291"/>
      <c r="C19" s="1294"/>
      <c r="D19" s="1297"/>
      <c r="E19" s="29" t="s">
        <v>44</v>
      </c>
      <c r="F19" s="44"/>
      <c r="G19" s="48"/>
      <c r="H19" s="45"/>
      <c r="I19" s="38" t="s">
        <v>43</v>
      </c>
      <c r="K19" s="1285"/>
      <c r="L19" s="31" t="s">
        <v>60</v>
      </c>
      <c r="M19" s="31" t="s">
        <v>62</v>
      </c>
    </row>
    <row r="20" spans="1:13" ht="26.25" customHeight="1" thickBot="1" x14ac:dyDescent="0.25">
      <c r="A20" s="1291"/>
      <c r="B20" s="1291"/>
      <c r="C20" s="1294"/>
      <c r="D20" s="1298" t="s">
        <v>45</v>
      </c>
      <c r="E20" s="29" t="s">
        <v>46</v>
      </c>
      <c r="F20" s="44"/>
      <c r="G20" s="48">
        <f>COUNTIF(F20,F20)*I20</f>
        <v>0</v>
      </c>
      <c r="H20" s="44"/>
      <c r="I20" s="39">
        <v>15</v>
      </c>
      <c r="K20" s="33" t="s">
        <v>63</v>
      </c>
      <c r="L20" s="32">
        <v>0</v>
      </c>
      <c r="M20" s="32">
        <v>0</v>
      </c>
    </row>
    <row r="21" spans="1:13" ht="26.25" thickBot="1" x14ac:dyDescent="0.25">
      <c r="A21" s="1291"/>
      <c r="B21" s="1291"/>
      <c r="C21" s="1294"/>
      <c r="D21" s="1299"/>
      <c r="E21" s="29" t="s">
        <v>47</v>
      </c>
      <c r="F21" s="44"/>
      <c r="G21" s="48">
        <f t="shared" ref="G21:G24" si="1">COUNTIF(F21,F21)*I21</f>
        <v>0</v>
      </c>
      <c r="H21" s="45"/>
      <c r="I21" s="39">
        <v>15</v>
      </c>
      <c r="K21" s="33" t="s">
        <v>64</v>
      </c>
      <c r="L21" s="32">
        <v>1</v>
      </c>
      <c r="M21" s="32">
        <v>1</v>
      </c>
    </row>
    <row r="22" spans="1:13" ht="26.25" thickBot="1" x14ac:dyDescent="0.25">
      <c r="A22" s="1291"/>
      <c r="B22" s="1291"/>
      <c r="C22" s="1294"/>
      <c r="D22" s="1300"/>
      <c r="E22" s="29" t="s">
        <v>48</v>
      </c>
      <c r="F22" s="44"/>
      <c r="G22" s="48">
        <f t="shared" si="1"/>
        <v>0</v>
      </c>
      <c r="H22" s="44"/>
      <c r="I22" s="39">
        <v>30</v>
      </c>
      <c r="K22" s="33" t="s">
        <v>65</v>
      </c>
      <c r="L22" s="32">
        <v>2</v>
      </c>
      <c r="M22" s="32">
        <v>2</v>
      </c>
    </row>
    <row r="23" spans="1:13" ht="26.25" thickBot="1" x14ac:dyDescent="0.25">
      <c r="A23" s="1291"/>
      <c r="B23" s="1291"/>
      <c r="C23" s="1294"/>
      <c r="D23" s="1296" t="s">
        <v>49</v>
      </c>
      <c r="E23" s="29" t="s">
        <v>50</v>
      </c>
      <c r="F23" s="44"/>
      <c r="G23" s="48">
        <f t="shared" si="1"/>
        <v>0</v>
      </c>
      <c r="H23" s="44"/>
      <c r="I23" s="39">
        <v>15</v>
      </c>
    </row>
    <row r="24" spans="1:13" ht="26.25" thickBot="1" x14ac:dyDescent="0.25">
      <c r="A24" s="1292"/>
      <c r="B24" s="1292"/>
      <c r="C24" s="1295"/>
      <c r="D24" s="1300"/>
      <c r="E24" s="37" t="s">
        <v>51</v>
      </c>
      <c r="F24" s="46"/>
      <c r="G24" s="49">
        <f t="shared" si="1"/>
        <v>0</v>
      </c>
      <c r="H24" s="46"/>
      <c r="I24" s="39">
        <v>25</v>
      </c>
    </row>
    <row r="25" spans="1:13" ht="13.5" thickBot="1" x14ac:dyDescent="0.25">
      <c r="C25" s="34"/>
      <c r="D25" s="34"/>
      <c r="E25" s="35" t="s">
        <v>52</v>
      </c>
      <c r="F25" s="1280">
        <f>SUM(G20:G24)</f>
        <v>0</v>
      </c>
      <c r="G25" s="1281"/>
      <c r="H25" s="1281"/>
      <c r="I25" s="1282"/>
    </row>
    <row r="26" spans="1:13" ht="13.5" thickBot="1" x14ac:dyDescent="0.25">
      <c r="E26" s="36" t="s">
        <v>66</v>
      </c>
      <c r="F26" s="40">
        <f>IF(F25&lt;=50,0,IF(AND(F25&gt;50,F25&lt;=75),1,IF(AND(F25&gt;75,F25&lt;=100),2)))</f>
        <v>0</v>
      </c>
      <c r="G26" s="40"/>
      <c r="H26" s="41">
        <f>IF(F18="x","probabilidad",IF(F19="x","impacto",0))</f>
        <v>0</v>
      </c>
      <c r="I26" s="42"/>
    </row>
    <row r="27" spans="1:13" ht="13.5" thickBot="1" x14ac:dyDescent="0.25"/>
    <row r="28" spans="1:13" ht="24.75" customHeight="1" thickBot="1" x14ac:dyDescent="0.25">
      <c r="A28" s="1283" t="s">
        <v>54</v>
      </c>
      <c r="B28" s="1283" t="s">
        <v>53</v>
      </c>
      <c r="C28" s="1283" t="s">
        <v>33</v>
      </c>
      <c r="D28" s="1301" t="s">
        <v>34</v>
      </c>
      <c r="E28" s="1301" t="s">
        <v>35</v>
      </c>
      <c r="F28" s="1303" t="s">
        <v>36</v>
      </c>
      <c r="G28" s="1304"/>
      <c r="H28" s="1305"/>
      <c r="I28" s="1301" t="s">
        <v>37</v>
      </c>
      <c r="K28" s="1283" t="s">
        <v>57</v>
      </c>
      <c r="L28" s="1286" t="s">
        <v>58</v>
      </c>
      <c r="M28" s="1287"/>
    </row>
    <row r="29" spans="1:13" ht="13.5" thickBot="1" x14ac:dyDescent="0.25">
      <c r="A29" s="1285"/>
      <c r="B29" s="1285"/>
      <c r="C29" s="1285"/>
      <c r="D29" s="1302"/>
      <c r="E29" s="1302"/>
      <c r="F29" s="28" t="s">
        <v>38</v>
      </c>
      <c r="G29" s="28"/>
      <c r="H29" s="28" t="s">
        <v>39</v>
      </c>
      <c r="I29" s="1302"/>
      <c r="K29" s="1284"/>
      <c r="L29" s="1288"/>
      <c r="M29" s="1289"/>
    </row>
    <row r="30" spans="1:13" ht="26.25" thickBot="1" x14ac:dyDescent="0.25">
      <c r="A30" s="1290" t="e">
        <f>'3. MATRIZ DE RIESGOS'!#REF!</f>
        <v>#REF!</v>
      </c>
      <c r="B30" s="1290" t="e">
        <f>'3. MATRIZ DE RIESGOS'!#REF!</f>
        <v>#REF!</v>
      </c>
      <c r="C30" s="1306" t="s">
        <v>40</v>
      </c>
      <c r="D30" s="1296" t="s">
        <v>41</v>
      </c>
      <c r="E30" s="29" t="s">
        <v>42</v>
      </c>
      <c r="F30" s="45"/>
      <c r="G30" s="48"/>
      <c r="H30" s="45"/>
      <c r="I30" s="38" t="s">
        <v>43</v>
      </c>
      <c r="K30" s="1284"/>
      <c r="L30" s="30" t="s">
        <v>59</v>
      </c>
      <c r="M30" s="30" t="s">
        <v>61</v>
      </c>
    </row>
    <row r="31" spans="1:13" ht="26.25" thickBot="1" x14ac:dyDescent="0.25">
      <c r="A31" s="1291"/>
      <c r="B31" s="1291"/>
      <c r="C31" s="1294"/>
      <c r="D31" s="1297"/>
      <c r="E31" s="29" t="s">
        <v>44</v>
      </c>
      <c r="F31" s="44"/>
      <c r="G31" s="48"/>
      <c r="H31" s="45"/>
      <c r="I31" s="38" t="s">
        <v>43</v>
      </c>
      <c r="K31" s="1285"/>
      <c r="L31" s="31" t="s">
        <v>60</v>
      </c>
      <c r="M31" s="31" t="s">
        <v>62</v>
      </c>
    </row>
    <row r="32" spans="1:13" ht="26.25" customHeight="1" thickBot="1" x14ac:dyDescent="0.25">
      <c r="A32" s="1291"/>
      <c r="B32" s="1291"/>
      <c r="C32" s="1294"/>
      <c r="D32" s="1298" t="s">
        <v>45</v>
      </c>
      <c r="E32" s="29" t="s">
        <v>46</v>
      </c>
      <c r="F32" s="44"/>
      <c r="G32" s="48">
        <f>COUNTIF(F32,F32)*I32</f>
        <v>0</v>
      </c>
      <c r="H32" s="44"/>
      <c r="I32" s="39">
        <v>15</v>
      </c>
      <c r="K32" s="33" t="s">
        <v>63</v>
      </c>
      <c r="L32" s="32">
        <v>0</v>
      </c>
      <c r="M32" s="32">
        <v>0</v>
      </c>
    </row>
    <row r="33" spans="1:13" ht="26.25" thickBot="1" x14ac:dyDescent="0.25">
      <c r="A33" s="1291"/>
      <c r="B33" s="1291"/>
      <c r="C33" s="1294"/>
      <c r="D33" s="1299"/>
      <c r="E33" s="29" t="s">
        <v>47</v>
      </c>
      <c r="F33" s="44"/>
      <c r="G33" s="48">
        <f t="shared" ref="G33:G36" si="2">COUNTIF(F33,F33)*I33</f>
        <v>0</v>
      </c>
      <c r="H33" s="45"/>
      <c r="I33" s="39">
        <v>15</v>
      </c>
      <c r="K33" s="33" t="s">
        <v>64</v>
      </c>
      <c r="L33" s="32">
        <v>1</v>
      </c>
      <c r="M33" s="32">
        <v>1</v>
      </c>
    </row>
    <row r="34" spans="1:13" ht="26.25" thickBot="1" x14ac:dyDescent="0.25">
      <c r="A34" s="1291"/>
      <c r="B34" s="1291"/>
      <c r="C34" s="1294"/>
      <c r="D34" s="1300"/>
      <c r="E34" s="29" t="s">
        <v>48</v>
      </c>
      <c r="F34" s="44"/>
      <c r="G34" s="48">
        <f t="shared" si="2"/>
        <v>0</v>
      </c>
      <c r="H34" s="45"/>
      <c r="I34" s="39">
        <v>30</v>
      </c>
      <c r="K34" s="33" t="s">
        <v>65</v>
      </c>
      <c r="L34" s="32">
        <v>2</v>
      </c>
      <c r="M34" s="32">
        <v>2</v>
      </c>
    </row>
    <row r="35" spans="1:13" ht="26.25" thickBot="1" x14ac:dyDescent="0.25">
      <c r="A35" s="1291"/>
      <c r="B35" s="1291"/>
      <c r="C35" s="1294"/>
      <c r="D35" s="1296" t="s">
        <v>49</v>
      </c>
      <c r="E35" s="29" t="s">
        <v>50</v>
      </c>
      <c r="F35" s="44"/>
      <c r="G35" s="48">
        <f t="shared" si="2"/>
        <v>0</v>
      </c>
      <c r="H35" s="45"/>
      <c r="I35" s="39">
        <v>15</v>
      </c>
    </row>
    <row r="36" spans="1:13" ht="26.25" thickBot="1" x14ac:dyDescent="0.25">
      <c r="A36" s="1292"/>
      <c r="B36" s="1292"/>
      <c r="C36" s="1295"/>
      <c r="D36" s="1300"/>
      <c r="E36" s="29" t="s">
        <v>51</v>
      </c>
      <c r="F36" s="44"/>
      <c r="G36" s="48">
        <f t="shared" si="2"/>
        <v>0</v>
      </c>
      <c r="H36" s="44"/>
      <c r="I36" s="39">
        <v>25</v>
      </c>
    </row>
    <row r="37" spans="1:13" ht="13.5" thickBot="1" x14ac:dyDescent="0.25">
      <c r="C37" s="34"/>
      <c r="D37" s="34"/>
      <c r="E37" s="35" t="s">
        <v>52</v>
      </c>
      <c r="F37" s="1280">
        <f>SUM(G32:G36)</f>
        <v>0</v>
      </c>
      <c r="G37" s="1281"/>
      <c r="H37" s="1281"/>
      <c r="I37" s="1282"/>
    </row>
    <row r="38" spans="1:13" ht="13.5" thickBot="1" x14ac:dyDescent="0.25">
      <c r="E38" s="36" t="s">
        <v>66</v>
      </c>
      <c r="F38" s="40">
        <f>IF(F37&lt;=50,0,IF(AND(F37&gt;50,F37&lt;=75),1,IF(AND(F37&gt;75,F37&lt;=100),2)))</f>
        <v>0</v>
      </c>
      <c r="G38" s="40"/>
      <c r="H38" s="41">
        <f>IF(F30="x","probabilidad",IF(F31="x","impacto",0))</f>
        <v>0</v>
      </c>
      <c r="I38" s="42"/>
    </row>
    <row r="39" spans="1:13" ht="13.5" thickBot="1" x14ac:dyDescent="0.25"/>
    <row r="40" spans="1:13" ht="24.75" customHeight="1" thickBot="1" x14ac:dyDescent="0.25">
      <c r="A40" s="1283" t="s">
        <v>54</v>
      </c>
      <c r="B40" s="1283" t="s">
        <v>53</v>
      </c>
      <c r="C40" s="1283" t="s">
        <v>33</v>
      </c>
      <c r="D40" s="1301" t="s">
        <v>34</v>
      </c>
      <c r="E40" s="1301" t="s">
        <v>35</v>
      </c>
      <c r="F40" s="1303" t="s">
        <v>36</v>
      </c>
      <c r="G40" s="1304"/>
      <c r="H40" s="1305"/>
      <c r="I40" s="1301" t="s">
        <v>37</v>
      </c>
      <c r="K40" s="1283" t="s">
        <v>57</v>
      </c>
      <c r="L40" s="1286" t="s">
        <v>58</v>
      </c>
      <c r="M40" s="1287"/>
    </row>
    <row r="41" spans="1:13" ht="13.5" thickBot="1" x14ac:dyDescent="0.25">
      <c r="A41" s="1285"/>
      <c r="B41" s="1285"/>
      <c r="C41" s="1285"/>
      <c r="D41" s="1302"/>
      <c r="E41" s="1302"/>
      <c r="F41" s="28" t="s">
        <v>38</v>
      </c>
      <c r="G41" s="28"/>
      <c r="H41" s="28" t="s">
        <v>39</v>
      </c>
      <c r="I41" s="1302"/>
      <c r="K41" s="1284"/>
      <c r="L41" s="1288"/>
      <c r="M41" s="1289"/>
    </row>
    <row r="42" spans="1:13" ht="26.25" thickBot="1" x14ac:dyDescent="0.25">
      <c r="A42" s="1290" t="e">
        <f>'3. MATRIZ DE RIESGOS'!#REF!</f>
        <v>#REF!</v>
      </c>
      <c r="B42" s="1290" t="e">
        <f>'3. MATRIZ DE RIESGOS'!#REF!</f>
        <v>#REF!</v>
      </c>
      <c r="C42" s="1306" t="s">
        <v>40</v>
      </c>
      <c r="D42" s="1296" t="s">
        <v>41</v>
      </c>
      <c r="E42" s="29" t="s">
        <v>42</v>
      </c>
      <c r="F42" s="44"/>
      <c r="G42" s="48"/>
      <c r="H42" s="45"/>
      <c r="I42" s="38" t="s">
        <v>43</v>
      </c>
      <c r="K42" s="1284"/>
      <c r="L42" s="30" t="s">
        <v>59</v>
      </c>
      <c r="M42" s="30" t="s">
        <v>61</v>
      </c>
    </row>
    <row r="43" spans="1:13" ht="26.25" thickBot="1" x14ac:dyDescent="0.25">
      <c r="A43" s="1291"/>
      <c r="B43" s="1291"/>
      <c r="C43" s="1294"/>
      <c r="D43" s="1297"/>
      <c r="E43" s="29" t="s">
        <v>44</v>
      </c>
      <c r="F43" s="44"/>
      <c r="G43" s="48"/>
      <c r="H43" s="45"/>
      <c r="I43" s="38" t="s">
        <v>43</v>
      </c>
      <c r="K43" s="1285"/>
      <c r="L43" s="31" t="s">
        <v>60</v>
      </c>
      <c r="M43" s="31" t="s">
        <v>62</v>
      </c>
    </row>
    <row r="44" spans="1:13" ht="26.25" customHeight="1" thickBot="1" x14ac:dyDescent="0.25">
      <c r="A44" s="1291"/>
      <c r="B44" s="1291"/>
      <c r="C44" s="1294"/>
      <c r="D44" s="1298" t="s">
        <v>45</v>
      </c>
      <c r="E44" s="29" t="s">
        <v>46</v>
      </c>
      <c r="F44" s="44"/>
      <c r="G44" s="48">
        <f>COUNTIF(F44,F44)*I44</f>
        <v>0</v>
      </c>
      <c r="H44" s="44"/>
      <c r="I44" s="39">
        <v>15</v>
      </c>
      <c r="K44" s="33" t="s">
        <v>63</v>
      </c>
      <c r="L44" s="32">
        <v>0</v>
      </c>
      <c r="M44" s="32">
        <v>0</v>
      </c>
    </row>
    <row r="45" spans="1:13" ht="26.25" thickBot="1" x14ac:dyDescent="0.25">
      <c r="A45" s="1291"/>
      <c r="B45" s="1291"/>
      <c r="C45" s="1294"/>
      <c r="D45" s="1299"/>
      <c r="E45" s="29" t="s">
        <v>47</v>
      </c>
      <c r="F45" s="44"/>
      <c r="G45" s="48">
        <f t="shared" ref="G45:G48" si="3">COUNTIF(F45,F45)*I45</f>
        <v>0</v>
      </c>
      <c r="H45" s="45"/>
      <c r="I45" s="39">
        <v>15</v>
      </c>
      <c r="K45" s="33" t="s">
        <v>64</v>
      </c>
      <c r="L45" s="32">
        <v>1</v>
      </c>
      <c r="M45" s="32">
        <v>1</v>
      </c>
    </row>
    <row r="46" spans="1:13" ht="26.25" thickBot="1" x14ac:dyDescent="0.25">
      <c r="A46" s="1291"/>
      <c r="B46" s="1291"/>
      <c r="C46" s="1294"/>
      <c r="D46" s="1300"/>
      <c r="E46" s="29" t="s">
        <v>48</v>
      </c>
      <c r="F46" s="44"/>
      <c r="G46" s="48">
        <f t="shared" si="3"/>
        <v>0</v>
      </c>
      <c r="H46" s="45"/>
      <c r="I46" s="39">
        <v>30</v>
      </c>
      <c r="K46" s="33" t="s">
        <v>65</v>
      </c>
      <c r="L46" s="32">
        <v>2</v>
      </c>
      <c r="M46" s="32">
        <v>2</v>
      </c>
    </row>
    <row r="47" spans="1:13" ht="26.25" thickBot="1" x14ac:dyDescent="0.25">
      <c r="A47" s="1291"/>
      <c r="B47" s="1291"/>
      <c r="C47" s="1294"/>
      <c r="D47" s="1296" t="s">
        <v>49</v>
      </c>
      <c r="E47" s="29" t="s">
        <v>50</v>
      </c>
      <c r="F47" s="44"/>
      <c r="G47" s="48">
        <f t="shared" si="3"/>
        <v>0</v>
      </c>
      <c r="H47" s="45"/>
      <c r="I47" s="39">
        <v>15</v>
      </c>
    </row>
    <row r="48" spans="1:13" ht="26.25" thickBot="1" x14ac:dyDescent="0.25">
      <c r="A48" s="1292"/>
      <c r="B48" s="1292"/>
      <c r="C48" s="1295"/>
      <c r="D48" s="1300"/>
      <c r="E48" s="29" t="s">
        <v>51</v>
      </c>
      <c r="F48" s="44"/>
      <c r="G48" s="48">
        <f t="shared" si="3"/>
        <v>0</v>
      </c>
      <c r="H48" s="45"/>
      <c r="I48" s="39">
        <v>25</v>
      </c>
    </row>
    <row r="49" spans="1:13" ht="13.5" thickBot="1" x14ac:dyDescent="0.25">
      <c r="C49" s="34"/>
      <c r="D49" s="34"/>
      <c r="E49" s="35" t="s">
        <v>52</v>
      </c>
      <c r="F49" s="1280">
        <f>SUM(G44:G48)</f>
        <v>0</v>
      </c>
      <c r="G49" s="1281"/>
      <c r="H49" s="1281"/>
      <c r="I49" s="1282"/>
    </row>
    <row r="50" spans="1:13" ht="13.5" thickBot="1" x14ac:dyDescent="0.25">
      <c r="E50" s="36" t="s">
        <v>66</v>
      </c>
      <c r="F50" s="40">
        <f>IF(F49&lt;=50,0,IF(AND(F49&gt;50,F49&lt;=75),1,IF(AND(F49&gt;75,F49&lt;=100),2)))</f>
        <v>0</v>
      </c>
      <c r="G50" s="40"/>
      <c r="H50" s="41">
        <f>IF(F42="x","probabilidad",IF(F43="x","impacto",0))</f>
        <v>0</v>
      </c>
      <c r="I50" s="42"/>
    </row>
    <row r="51" spans="1:13" ht="13.5" thickBot="1" x14ac:dyDescent="0.25"/>
    <row r="52" spans="1:13" ht="24.75" customHeight="1" thickBot="1" x14ac:dyDescent="0.25">
      <c r="A52" s="1283" t="s">
        <v>54</v>
      </c>
      <c r="B52" s="1283" t="s">
        <v>53</v>
      </c>
      <c r="C52" s="1283" t="s">
        <v>33</v>
      </c>
      <c r="D52" s="1301" t="s">
        <v>34</v>
      </c>
      <c r="E52" s="1301" t="s">
        <v>35</v>
      </c>
      <c r="F52" s="1303" t="s">
        <v>36</v>
      </c>
      <c r="G52" s="1304"/>
      <c r="H52" s="1305"/>
      <c r="I52" s="1301" t="s">
        <v>37</v>
      </c>
      <c r="K52" s="1283" t="s">
        <v>57</v>
      </c>
      <c r="L52" s="1286" t="s">
        <v>58</v>
      </c>
      <c r="M52" s="1287"/>
    </row>
    <row r="53" spans="1:13" ht="13.5" thickBot="1" x14ac:dyDescent="0.25">
      <c r="A53" s="1285"/>
      <c r="B53" s="1285"/>
      <c r="C53" s="1285"/>
      <c r="D53" s="1302"/>
      <c r="E53" s="1302"/>
      <c r="F53" s="28" t="s">
        <v>38</v>
      </c>
      <c r="G53" s="28"/>
      <c r="H53" s="28" t="s">
        <v>39</v>
      </c>
      <c r="I53" s="1302"/>
      <c r="K53" s="1284"/>
      <c r="L53" s="1288"/>
      <c r="M53" s="1289"/>
    </row>
    <row r="54" spans="1:13" ht="26.25" thickBot="1" x14ac:dyDescent="0.25">
      <c r="A54" s="1290" t="e">
        <f>'3. MATRIZ DE RIESGOS'!#REF!</f>
        <v>#REF!</v>
      </c>
      <c r="B54" s="1290" t="e">
        <f>'3. MATRIZ DE RIESGOS'!#REF!</f>
        <v>#REF!</v>
      </c>
      <c r="C54" s="1293" t="s">
        <v>40</v>
      </c>
      <c r="D54" s="1296" t="s">
        <v>41</v>
      </c>
      <c r="E54" s="29" t="s">
        <v>42</v>
      </c>
      <c r="F54" s="44"/>
      <c r="G54" s="48"/>
      <c r="H54" s="45"/>
      <c r="I54" s="38" t="s">
        <v>43</v>
      </c>
      <c r="K54" s="1284"/>
      <c r="L54" s="30" t="s">
        <v>59</v>
      </c>
      <c r="M54" s="30" t="s">
        <v>61</v>
      </c>
    </row>
    <row r="55" spans="1:13" ht="26.25" thickBot="1" x14ac:dyDescent="0.25">
      <c r="A55" s="1291"/>
      <c r="B55" s="1291"/>
      <c r="C55" s="1294"/>
      <c r="D55" s="1297"/>
      <c r="E55" s="29" t="s">
        <v>44</v>
      </c>
      <c r="F55" s="44"/>
      <c r="G55" s="48"/>
      <c r="H55" s="45"/>
      <c r="I55" s="38" t="s">
        <v>43</v>
      </c>
      <c r="K55" s="1285"/>
      <c r="L55" s="31" t="s">
        <v>60</v>
      </c>
      <c r="M55" s="31" t="s">
        <v>62</v>
      </c>
    </row>
    <row r="56" spans="1:13" ht="26.25" customHeight="1" thickBot="1" x14ac:dyDescent="0.25">
      <c r="A56" s="1291"/>
      <c r="B56" s="1291"/>
      <c r="C56" s="1294"/>
      <c r="D56" s="1298" t="s">
        <v>45</v>
      </c>
      <c r="E56" s="29" t="s">
        <v>46</v>
      </c>
      <c r="F56" s="44"/>
      <c r="G56" s="48">
        <f>COUNTIF(F56,F56)*I56</f>
        <v>0</v>
      </c>
      <c r="H56" s="45"/>
      <c r="I56" s="39">
        <v>15</v>
      </c>
      <c r="K56" s="33" t="s">
        <v>63</v>
      </c>
      <c r="L56" s="32">
        <v>0</v>
      </c>
      <c r="M56" s="32">
        <v>0</v>
      </c>
    </row>
    <row r="57" spans="1:13" ht="26.25" thickBot="1" x14ac:dyDescent="0.25">
      <c r="A57" s="1291"/>
      <c r="B57" s="1291"/>
      <c r="C57" s="1294"/>
      <c r="D57" s="1299"/>
      <c r="E57" s="29" t="s">
        <v>47</v>
      </c>
      <c r="F57" s="44"/>
      <c r="G57" s="48">
        <f t="shared" ref="G57:G60" si="4">COUNTIF(F57,F57)*I57</f>
        <v>0</v>
      </c>
      <c r="H57" s="45"/>
      <c r="I57" s="39">
        <v>15</v>
      </c>
      <c r="K57" s="33" t="s">
        <v>64</v>
      </c>
      <c r="L57" s="32">
        <v>1</v>
      </c>
      <c r="M57" s="32">
        <v>1</v>
      </c>
    </row>
    <row r="58" spans="1:13" ht="26.25" thickBot="1" x14ac:dyDescent="0.25">
      <c r="A58" s="1291"/>
      <c r="B58" s="1291"/>
      <c r="C58" s="1294"/>
      <c r="D58" s="1300"/>
      <c r="E58" s="29" t="s">
        <v>48</v>
      </c>
      <c r="F58" s="44"/>
      <c r="G58" s="48">
        <f t="shared" si="4"/>
        <v>0</v>
      </c>
      <c r="H58" s="45"/>
      <c r="I58" s="39">
        <v>30</v>
      </c>
      <c r="K58" s="33" t="s">
        <v>65</v>
      </c>
      <c r="L58" s="32">
        <v>2</v>
      </c>
      <c r="M58" s="32">
        <v>2</v>
      </c>
    </row>
    <row r="59" spans="1:13" ht="26.25" thickBot="1" x14ac:dyDescent="0.25">
      <c r="A59" s="1291"/>
      <c r="B59" s="1291"/>
      <c r="C59" s="1294"/>
      <c r="D59" s="1296" t="s">
        <v>49</v>
      </c>
      <c r="E59" s="29" t="s">
        <v>50</v>
      </c>
      <c r="F59" s="44"/>
      <c r="G59" s="48">
        <f t="shared" si="4"/>
        <v>0</v>
      </c>
      <c r="H59" s="45"/>
      <c r="I59" s="39">
        <v>15</v>
      </c>
    </row>
    <row r="60" spans="1:13" ht="26.25" thickBot="1" x14ac:dyDescent="0.25">
      <c r="A60" s="1292"/>
      <c r="B60" s="1292"/>
      <c r="C60" s="1295"/>
      <c r="D60" s="1300"/>
      <c r="E60" s="29" t="s">
        <v>51</v>
      </c>
      <c r="F60" s="44"/>
      <c r="G60" s="48">
        <f t="shared" si="4"/>
        <v>0</v>
      </c>
      <c r="H60" s="44"/>
      <c r="I60" s="39">
        <v>25</v>
      </c>
    </row>
    <row r="61" spans="1:13" ht="13.5" thickBot="1" x14ac:dyDescent="0.25">
      <c r="C61" s="34"/>
      <c r="D61" s="34"/>
      <c r="E61" s="35" t="s">
        <v>52</v>
      </c>
      <c r="F61" s="1280">
        <f>SUM(G56:G60)</f>
        <v>0</v>
      </c>
      <c r="G61" s="1281"/>
      <c r="H61" s="1281"/>
      <c r="I61" s="1282"/>
    </row>
    <row r="62" spans="1:13" ht="13.5" thickBot="1" x14ac:dyDescent="0.25">
      <c r="E62" s="36" t="s">
        <v>66</v>
      </c>
      <c r="F62" s="40">
        <f>IF(F61&lt;=50,0,IF(AND(F61&gt;50,F61&lt;=75),1,IF(AND(F61&gt;75,F61&lt;=100),2)))</f>
        <v>0</v>
      </c>
      <c r="G62" s="40"/>
      <c r="H62" s="41">
        <f>IF(F54="x","probabilidad",IF(F55="x","impacto",0))</f>
        <v>0</v>
      </c>
      <c r="I62" s="42"/>
    </row>
    <row r="63" spans="1:13" ht="13.5" thickBot="1" x14ac:dyDescent="0.25"/>
    <row r="64" spans="1:13" ht="24.75" customHeight="1" thickBot="1" x14ac:dyDescent="0.25">
      <c r="A64" s="1283" t="s">
        <v>54</v>
      </c>
      <c r="B64" s="1283" t="s">
        <v>53</v>
      </c>
      <c r="C64" s="1283" t="s">
        <v>33</v>
      </c>
      <c r="D64" s="1301" t="s">
        <v>34</v>
      </c>
      <c r="E64" s="1301" t="s">
        <v>35</v>
      </c>
      <c r="F64" s="1303" t="s">
        <v>36</v>
      </c>
      <c r="G64" s="1304"/>
      <c r="H64" s="1305"/>
      <c r="I64" s="1301" t="s">
        <v>37</v>
      </c>
      <c r="K64" s="1283" t="s">
        <v>57</v>
      </c>
      <c r="L64" s="1286" t="s">
        <v>58</v>
      </c>
      <c r="M64" s="1287"/>
    </row>
    <row r="65" spans="1:13" ht="13.5" thickBot="1" x14ac:dyDescent="0.25">
      <c r="A65" s="1285"/>
      <c r="B65" s="1285"/>
      <c r="C65" s="1285"/>
      <c r="D65" s="1302"/>
      <c r="E65" s="1302"/>
      <c r="F65" s="28" t="s">
        <v>38</v>
      </c>
      <c r="G65" s="28"/>
      <c r="H65" s="28" t="s">
        <v>39</v>
      </c>
      <c r="I65" s="1302"/>
      <c r="K65" s="1284"/>
      <c r="L65" s="1288"/>
      <c r="M65" s="1289"/>
    </row>
    <row r="66" spans="1:13" ht="26.25" thickBot="1" x14ac:dyDescent="0.25">
      <c r="A66" s="1290" t="e">
        <f>'3. MATRIZ DE RIESGOS'!#REF!</f>
        <v>#REF!</v>
      </c>
      <c r="B66" s="1290" t="e">
        <f>'3. MATRIZ DE RIESGOS'!#REF!</f>
        <v>#REF!</v>
      </c>
      <c r="C66" s="1293" t="s">
        <v>40</v>
      </c>
      <c r="D66" s="1296" t="s">
        <v>41</v>
      </c>
      <c r="E66" s="29" t="s">
        <v>42</v>
      </c>
      <c r="F66" s="44"/>
      <c r="G66" s="48"/>
      <c r="H66" s="45"/>
      <c r="I66" s="38" t="s">
        <v>43</v>
      </c>
      <c r="K66" s="1284"/>
      <c r="L66" s="30" t="s">
        <v>59</v>
      </c>
      <c r="M66" s="30" t="s">
        <v>61</v>
      </c>
    </row>
    <row r="67" spans="1:13" ht="26.25" thickBot="1" x14ac:dyDescent="0.25">
      <c r="A67" s="1291"/>
      <c r="B67" s="1291"/>
      <c r="C67" s="1294"/>
      <c r="D67" s="1297"/>
      <c r="E67" s="29" t="s">
        <v>44</v>
      </c>
      <c r="F67" s="45"/>
      <c r="G67" s="48"/>
      <c r="H67" s="45"/>
      <c r="I67" s="38" t="s">
        <v>43</v>
      </c>
      <c r="K67" s="1285"/>
      <c r="L67" s="31" t="s">
        <v>60</v>
      </c>
      <c r="M67" s="31" t="s">
        <v>62</v>
      </c>
    </row>
    <row r="68" spans="1:13" ht="26.25" customHeight="1" thickBot="1" x14ac:dyDescent="0.25">
      <c r="A68" s="1291"/>
      <c r="B68" s="1291"/>
      <c r="C68" s="1294"/>
      <c r="D68" s="1298" t="s">
        <v>45</v>
      </c>
      <c r="E68" s="29" t="s">
        <v>46</v>
      </c>
      <c r="F68" s="44"/>
      <c r="G68" s="48">
        <f>COUNTIF(F68,F68)*I68</f>
        <v>0</v>
      </c>
      <c r="H68" s="45"/>
      <c r="I68" s="39">
        <v>15</v>
      </c>
      <c r="K68" s="33" t="s">
        <v>63</v>
      </c>
      <c r="L68" s="32">
        <v>0</v>
      </c>
      <c r="M68" s="32">
        <v>0</v>
      </c>
    </row>
    <row r="69" spans="1:13" ht="26.25" thickBot="1" x14ac:dyDescent="0.25">
      <c r="A69" s="1291"/>
      <c r="B69" s="1291"/>
      <c r="C69" s="1294"/>
      <c r="D69" s="1299"/>
      <c r="E69" s="29" t="s">
        <v>47</v>
      </c>
      <c r="F69" s="44"/>
      <c r="G69" s="48">
        <f t="shared" ref="G69:G72" si="5">COUNTIF(F69,F69)*I69</f>
        <v>0</v>
      </c>
      <c r="H69" s="45"/>
      <c r="I69" s="39">
        <v>15</v>
      </c>
      <c r="K69" s="33" t="s">
        <v>64</v>
      </c>
      <c r="L69" s="32">
        <v>1</v>
      </c>
      <c r="M69" s="32">
        <v>1</v>
      </c>
    </row>
    <row r="70" spans="1:13" ht="26.25" thickBot="1" x14ac:dyDescent="0.25">
      <c r="A70" s="1291"/>
      <c r="B70" s="1291"/>
      <c r="C70" s="1294"/>
      <c r="D70" s="1300"/>
      <c r="E70" s="29" t="s">
        <v>48</v>
      </c>
      <c r="F70" s="44"/>
      <c r="G70" s="48">
        <f t="shared" si="5"/>
        <v>0</v>
      </c>
      <c r="H70" s="45"/>
      <c r="I70" s="39">
        <v>30</v>
      </c>
      <c r="K70" s="33" t="s">
        <v>65</v>
      </c>
      <c r="L70" s="32">
        <v>2</v>
      </c>
      <c r="M70" s="32">
        <v>2</v>
      </c>
    </row>
    <row r="71" spans="1:13" ht="26.25" thickBot="1" x14ac:dyDescent="0.25">
      <c r="A71" s="1291"/>
      <c r="B71" s="1291"/>
      <c r="C71" s="1294"/>
      <c r="D71" s="1296" t="s">
        <v>49</v>
      </c>
      <c r="E71" s="29" t="s">
        <v>50</v>
      </c>
      <c r="F71" s="44"/>
      <c r="G71" s="48">
        <f t="shared" si="5"/>
        <v>0</v>
      </c>
      <c r="H71" s="45"/>
      <c r="I71" s="39">
        <v>15</v>
      </c>
    </row>
    <row r="72" spans="1:13" ht="26.25" thickBot="1" x14ac:dyDescent="0.25">
      <c r="A72" s="1292"/>
      <c r="B72" s="1292"/>
      <c r="C72" s="1295"/>
      <c r="D72" s="1300"/>
      <c r="E72" s="29" t="s">
        <v>51</v>
      </c>
      <c r="F72" s="44"/>
      <c r="G72" s="48">
        <f t="shared" si="5"/>
        <v>0</v>
      </c>
      <c r="H72" s="45"/>
      <c r="I72" s="39">
        <v>25</v>
      </c>
    </row>
    <row r="73" spans="1:13" ht="13.5" thickBot="1" x14ac:dyDescent="0.25">
      <c r="C73" s="34"/>
      <c r="D73" s="34"/>
      <c r="E73" s="35" t="s">
        <v>52</v>
      </c>
      <c r="F73" s="1280">
        <f>SUM(G68:G72)</f>
        <v>0</v>
      </c>
      <c r="G73" s="1281"/>
      <c r="H73" s="1281"/>
      <c r="I73" s="1282"/>
    </row>
    <row r="74" spans="1:13" ht="13.5" thickBot="1" x14ac:dyDescent="0.25">
      <c r="E74" s="36" t="s">
        <v>66</v>
      </c>
      <c r="F74" s="40">
        <f>IF(F73&lt;=50,0,IF(AND(F73&gt;50,F73&lt;=75),1,IF(AND(F73&gt;75,F73&lt;=100),2)))</f>
        <v>0</v>
      </c>
      <c r="G74" s="40"/>
      <c r="H74" s="41">
        <f>IF(F66="x","probabilidad",IF(F67="x","impacto",0))</f>
        <v>0</v>
      </c>
      <c r="I74" s="42"/>
    </row>
    <row r="75" spans="1:13" ht="13.5" thickBot="1" x14ac:dyDescent="0.25"/>
    <row r="76" spans="1:13" ht="24.75" customHeight="1" thickBot="1" x14ac:dyDescent="0.25">
      <c r="A76" s="1283" t="s">
        <v>54</v>
      </c>
      <c r="B76" s="1283" t="s">
        <v>53</v>
      </c>
      <c r="C76" s="1283" t="s">
        <v>33</v>
      </c>
      <c r="D76" s="1301" t="s">
        <v>34</v>
      </c>
      <c r="E76" s="1301" t="s">
        <v>35</v>
      </c>
      <c r="F76" s="1303" t="s">
        <v>36</v>
      </c>
      <c r="G76" s="1304"/>
      <c r="H76" s="1305"/>
      <c r="I76" s="1301" t="s">
        <v>37</v>
      </c>
      <c r="K76" s="1283" t="s">
        <v>57</v>
      </c>
      <c r="L76" s="1286" t="s">
        <v>58</v>
      </c>
      <c r="M76" s="1287"/>
    </row>
    <row r="77" spans="1:13" ht="13.5" thickBot="1" x14ac:dyDescent="0.25">
      <c r="A77" s="1285"/>
      <c r="B77" s="1285"/>
      <c r="C77" s="1285"/>
      <c r="D77" s="1302"/>
      <c r="E77" s="1302"/>
      <c r="F77" s="28" t="s">
        <v>38</v>
      </c>
      <c r="G77" s="28"/>
      <c r="H77" s="28" t="s">
        <v>39</v>
      </c>
      <c r="I77" s="1302"/>
      <c r="K77" s="1284"/>
      <c r="L77" s="1288"/>
      <c r="M77" s="1289"/>
    </row>
    <row r="78" spans="1:13" ht="26.25" thickBot="1" x14ac:dyDescent="0.25">
      <c r="A78" s="1290" t="e">
        <f>'3. MATRIZ DE RIESGOS'!#REF!</f>
        <v>#REF!</v>
      </c>
      <c r="B78" s="1290" t="e">
        <f>'3. MATRIZ DE RIESGOS'!#REF!</f>
        <v>#REF!</v>
      </c>
      <c r="C78" s="1293" t="s">
        <v>40</v>
      </c>
      <c r="D78" s="1296" t="s">
        <v>41</v>
      </c>
      <c r="E78" s="29" t="s">
        <v>42</v>
      </c>
      <c r="F78" s="45"/>
      <c r="G78" s="48"/>
      <c r="H78" s="45"/>
      <c r="I78" s="38" t="s">
        <v>43</v>
      </c>
      <c r="K78" s="1284"/>
      <c r="L78" s="30" t="s">
        <v>59</v>
      </c>
      <c r="M78" s="30" t="s">
        <v>61</v>
      </c>
    </row>
    <row r="79" spans="1:13" ht="26.25" thickBot="1" x14ac:dyDescent="0.25">
      <c r="A79" s="1291"/>
      <c r="B79" s="1291"/>
      <c r="C79" s="1294"/>
      <c r="D79" s="1297"/>
      <c r="E79" s="29" t="s">
        <v>44</v>
      </c>
      <c r="F79" s="44"/>
      <c r="G79" s="48"/>
      <c r="H79" s="45"/>
      <c r="I79" s="38" t="s">
        <v>43</v>
      </c>
      <c r="K79" s="1285"/>
      <c r="L79" s="31" t="s">
        <v>60</v>
      </c>
      <c r="M79" s="31" t="s">
        <v>62</v>
      </c>
    </row>
    <row r="80" spans="1:13" ht="26.25" customHeight="1" thickBot="1" x14ac:dyDescent="0.25">
      <c r="A80" s="1291"/>
      <c r="B80" s="1291"/>
      <c r="C80" s="1294"/>
      <c r="D80" s="1298" t="s">
        <v>45</v>
      </c>
      <c r="E80" s="29" t="s">
        <v>46</v>
      </c>
      <c r="F80" s="44"/>
      <c r="G80" s="48">
        <f>COUNTIF(F80,F80)*I80</f>
        <v>0</v>
      </c>
      <c r="H80" s="45"/>
      <c r="I80" s="39">
        <v>15</v>
      </c>
      <c r="K80" s="33" t="s">
        <v>63</v>
      </c>
      <c r="L80" s="32">
        <v>0</v>
      </c>
      <c r="M80" s="32">
        <v>0</v>
      </c>
    </row>
    <row r="81" spans="1:13" ht="26.25" thickBot="1" x14ac:dyDescent="0.25">
      <c r="A81" s="1291"/>
      <c r="B81" s="1291"/>
      <c r="C81" s="1294"/>
      <c r="D81" s="1299"/>
      <c r="E81" s="29" t="s">
        <v>47</v>
      </c>
      <c r="F81" s="44"/>
      <c r="G81" s="48">
        <f t="shared" ref="G81:G84" si="6">COUNTIF(F81,F81)*I81</f>
        <v>0</v>
      </c>
      <c r="H81" s="45"/>
      <c r="I81" s="39">
        <v>15</v>
      </c>
      <c r="K81" s="33" t="s">
        <v>64</v>
      </c>
      <c r="L81" s="32">
        <v>1</v>
      </c>
      <c r="M81" s="32">
        <v>1</v>
      </c>
    </row>
    <row r="82" spans="1:13" ht="26.25" thickBot="1" x14ac:dyDescent="0.25">
      <c r="A82" s="1291"/>
      <c r="B82" s="1291"/>
      <c r="C82" s="1294"/>
      <c r="D82" s="1300"/>
      <c r="E82" s="29" t="s">
        <v>48</v>
      </c>
      <c r="F82" s="44"/>
      <c r="G82" s="48">
        <f t="shared" si="6"/>
        <v>0</v>
      </c>
      <c r="H82" s="45"/>
      <c r="I82" s="39">
        <v>30</v>
      </c>
      <c r="K82" s="33" t="s">
        <v>65</v>
      </c>
      <c r="L82" s="32">
        <v>2</v>
      </c>
      <c r="M82" s="32">
        <v>2</v>
      </c>
    </row>
    <row r="83" spans="1:13" ht="26.25" thickBot="1" x14ac:dyDescent="0.25">
      <c r="A83" s="1291"/>
      <c r="B83" s="1291"/>
      <c r="C83" s="1294"/>
      <c r="D83" s="1296" t="s">
        <v>49</v>
      </c>
      <c r="E83" s="29" t="s">
        <v>50</v>
      </c>
      <c r="F83" s="44"/>
      <c r="G83" s="48">
        <f t="shared" si="6"/>
        <v>0</v>
      </c>
      <c r="H83" s="45"/>
      <c r="I83" s="39">
        <v>15</v>
      </c>
    </row>
    <row r="84" spans="1:13" ht="26.25" thickBot="1" x14ac:dyDescent="0.25">
      <c r="A84" s="1292"/>
      <c r="B84" s="1292"/>
      <c r="C84" s="1295"/>
      <c r="D84" s="1300"/>
      <c r="E84" s="29" t="s">
        <v>51</v>
      </c>
      <c r="F84" s="44"/>
      <c r="G84" s="48">
        <f t="shared" si="6"/>
        <v>0</v>
      </c>
      <c r="H84" s="45"/>
      <c r="I84" s="39">
        <v>25</v>
      </c>
    </row>
    <row r="85" spans="1:13" ht="13.5" thickBot="1" x14ac:dyDescent="0.25">
      <c r="C85" s="34"/>
      <c r="D85" s="34"/>
      <c r="E85" s="35" t="s">
        <v>52</v>
      </c>
      <c r="F85" s="1280">
        <f>SUM(G80:G84)</f>
        <v>0</v>
      </c>
      <c r="G85" s="1281"/>
      <c r="H85" s="1281"/>
      <c r="I85" s="1282"/>
    </row>
    <row r="86" spans="1:13" ht="13.5" thickBot="1" x14ac:dyDescent="0.25">
      <c r="E86" s="36" t="s">
        <v>66</v>
      </c>
      <c r="F86" s="40">
        <f>IF(F85&lt;=50,0,IF(AND(F85&gt;50,F85&lt;=75),1,IF(AND(F85&gt;75,F85&lt;=100),2)))</f>
        <v>0</v>
      </c>
      <c r="G86" s="40"/>
      <c r="H86" s="41">
        <f>IF(F78="x","probabilidad",IF(F79="x","impacto",0))</f>
        <v>0</v>
      </c>
      <c r="I86" s="42"/>
    </row>
    <row r="87" spans="1:13" ht="13.5" thickBot="1" x14ac:dyDescent="0.25"/>
    <row r="88" spans="1:13" ht="24.75" customHeight="1" thickBot="1" x14ac:dyDescent="0.25">
      <c r="A88" s="1283" t="s">
        <v>54</v>
      </c>
      <c r="B88" s="1283" t="s">
        <v>53</v>
      </c>
      <c r="C88" s="1283" t="s">
        <v>33</v>
      </c>
      <c r="D88" s="1301" t="s">
        <v>34</v>
      </c>
      <c r="E88" s="1301" t="s">
        <v>35</v>
      </c>
      <c r="F88" s="1303" t="s">
        <v>36</v>
      </c>
      <c r="G88" s="1304"/>
      <c r="H88" s="1305"/>
      <c r="I88" s="1301" t="s">
        <v>37</v>
      </c>
      <c r="K88" s="1283" t="s">
        <v>57</v>
      </c>
      <c r="L88" s="1286" t="s">
        <v>58</v>
      </c>
      <c r="M88" s="1287"/>
    </row>
    <row r="89" spans="1:13" ht="13.5" thickBot="1" x14ac:dyDescent="0.25">
      <c r="A89" s="1285"/>
      <c r="B89" s="1285"/>
      <c r="C89" s="1285"/>
      <c r="D89" s="1302"/>
      <c r="E89" s="1302"/>
      <c r="F89" s="28" t="s">
        <v>38</v>
      </c>
      <c r="G89" s="28"/>
      <c r="H89" s="28" t="s">
        <v>39</v>
      </c>
      <c r="I89" s="1302"/>
      <c r="K89" s="1284"/>
      <c r="L89" s="1288"/>
      <c r="M89" s="1289"/>
    </row>
    <row r="90" spans="1:13" ht="26.25" thickBot="1" x14ac:dyDescent="0.25">
      <c r="A90" s="1290" t="e">
        <f>'3. MATRIZ DE RIESGOS'!#REF!</f>
        <v>#REF!</v>
      </c>
      <c r="B90" s="1290" t="e">
        <f>'3. MATRIZ DE RIESGOS'!#REF!</f>
        <v>#REF!</v>
      </c>
      <c r="C90" s="1293" t="s">
        <v>40</v>
      </c>
      <c r="D90" s="1296" t="s">
        <v>41</v>
      </c>
      <c r="E90" s="29" t="s">
        <v>42</v>
      </c>
      <c r="F90" s="44"/>
      <c r="G90" s="48"/>
      <c r="H90" s="45"/>
      <c r="I90" s="38" t="s">
        <v>43</v>
      </c>
      <c r="K90" s="1284"/>
      <c r="L90" s="30" t="s">
        <v>59</v>
      </c>
      <c r="M90" s="30" t="s">
        <v>61</v>
      </c>
    </row>
    <row r="91" spans="1:13" ht="26.25" thickBot="1" x14ac:dyDescent="0.25">
      <c r="A91" s="1291"/>
      <c r="B91" s="1291"/>
      <c r="C91" s="1294"/>
      <c r="D91" s="1297"/>
      <c r="E91" s="29" t="s">
        <v>44</v>
      </c>
      <c r="F91" s="45"/>
      <c r="G91" s="48"/>
      <c r="H91" s="45"/>
      <c r="I91" s="38" t="s">
        <v>43</v>
      </c>
      <c r="K91" s="1285"/>
      <c r="L91" s="31" t="s">
        <v>60</v>
      </c>
      <c r="M91" s="31" t="s">
        <v>62</v>
      </c>
    </row>
    <row r="92" spans="1:13" ht="26.25" customHeight="1" thickBot="1" x14ac:dyDescent="0.25">
      <c r="A92" s="1291"/>
      <c r="B92" s="1291"/>
      <c r="C92" s="1294"/>
      <c r="D92" s="1298" t="s">
        <v>45</v>
      </c>
      <c r="E92" s="29" t="s">
        <v>46</v>
      </c>
      <c r="F92" s="44"/>
      <c r="G92" s="48">
        <f>COUNTIF(F92,F92)*I92</f>
        <v>0</v>
      </c>
      <c r="H92" s="45"/>
      <c r="I92" s="39">
        <v>15</v>
      </c>
      <c r="K92" s="33" t="s">
        <v>63</v>
      </c>
      <c r="L92" s="32">
        <v>0</v>
      </c>
      <c r="M92" s="32">
        <v>0</v>
      </c>
    </row>
    <row r="93" spans="1:13" ht="26.25" thickBot="1" x14ac:dyDescent="0.25">
      <c r="A93" s="1291"/>
      <c r="B93" s="1291"/>
      <c r="C93" s="1294"/>
      <c r="D93" s="1299"/>
      <c r="E93" s="29" t="s">
        <v>47</v>
      </c>
      <c r="F93" s="44"/>
      <c r="G93" s="48">
        <f t="shared" ref="G93:G96" si="7">COUNTIF(F93,F93)*I93</f>
        <v>0</v>
      </c>
      <c r="H93" s="45"/>
      <c r="I93" s="39">
        <v>15</v>
      </c>
      <c r="K93" s="33" t="s">
        <v>64</v>
      </c>
      <c r="L93" s="32">
        <v>1</v>
      </c>
      <c r="M93" s="32">
        <v>1</v>
      </c>
    </row>
    <row r="94" spans="1:13" ht="26.25" thickBot="1" x14ac:dyDescent="0.25">
      <c r="A94" s="1291"/>
      <c r="B94" s="1291"/>
      <c r="C94" s="1294"/>
      <c r="D94" s="1300"/>
      <c r="E94" s="29" t="s">
        <v>48</v>
      </c>
      <c r="F94" s="44"/>
      <c r="G94" s="48">
        <f t="shared" si="7"/>
        <v>0</v>
      </c>
      <c r="H94" s="45"/>
      <c r="I94" s="39">
        <v>30</v>
      </c>
      <c r="K94" s="33" t="s">
        <v>65</v>
      </c>
      <c r="L94" s="32">
        <v>2</v>
      </c>
      <c r="M94" s="32">
        <v>2</v>
      </c>
    </row>
    <row r="95" spans="1:13" ht="26.25" thickBot="1" x14ac:dyDescent="0.25">
      <c r="A95" s="1291"/>
      <c r="B95" s="1291"/>
      <c r="C95" s="1294"/>
      <c r="D95" s="1296" t="s">
        <v>49</v>
      </c>
      <c r="E95" s="29" t="s">
        <v>50</v>
      </c>
      <c r="F95" s="44"/>
      <c r="G95" s="48">
        <f t="shared" si="7"/>
        <v>0</v>
      </c>
      <c r="H95" s="45"/>
      <c r="I95" s="39">
        <v>15</v>
      </c>
    </row>
    <row r="96" spans="1:13" ht="26.25" thickBot="1" x14ac:dyDescent="0.25">
      <c r="A96" s="1292"/>
      <c r="B96" s="1292"/>
      <c r="C96" s="1295"/>
      <c r="D96" s="1300"/>
      <c r="E96" s="29" t="s">
        <v>51</v>
      </c>
      <c r="F96" s="44"/>
      <c r="G96" s="48">
        <f t="shared" si="7"/>
        <v>0</v>
      </c>
      <c r="H96" s="45"/>
      <c r="I96" s="39">
        <v>25</v>
      </c>
    </row>
    <row r="97" spans="1:13" ht="13.5" thickBot="1" x14ac:dyDescent="0.25">
      <c r="C97" s="34"/>
      <c r="D97" s="34"/>
      <c r="E97" s="35" t="s">
        <v>52</v>
      </c>
      <c r="F97" s="1280">
        <f>SUM(G92:G96)</f>
        <v>0</v>
      </c>
      <c r="G97" s="1281"/>
      <c r="H97" s="1281"/>
      <c r="I97" s="1282"/>
    </row>
    <row r="98" spans="1:13" ht="13.5" thickBot="1" x14ac:dyDescent="0.25">
      <c r="E98" s="36" t="s">
        <v>66</v>
      </c>
      <c r="F98" s="40">
        <f>IF(F97&lt;=50,0,IF(AND(F97&gt;50,F97&lt;=75),1,IF(AND(F97&gt;75,F97&lt;=100),2)))</f>
        <v>0</v>
      </c>
      <c r="G98" s="40"/>
      <c r="H98" s="41">
        <f>IF(F90="x","probabilidad",IF(F91="x","impacto",0))</f>
        <v>0</v>
      </c>
      <c r="I98" s="42"/>
    </row>
    <row r="99" spans="1:13" ht="13.5" thickBot="1" x14ac:dyDescent="0.25"/>
    <row r="100" spans="1:13" ht="24.75" customHeight="1" thickBot="1" x14ac:dyDescent="0.25">
      <c r="A100" s="1283" t="s">
        <v>54</v>
      </c>
      <c r="B100" s="1283" t="s">
        <v>53</v>
      </c>
      <c r="C100" s="1283" t="s">
        <v>33</v>
      </c>
      <c r="D100" s="1301" t="s">
        <v>34</v>
      </c>
      <c r="E100" s="1301" t="s">
        <v>35</v>
      </c>
      <c r="F100" s="1303" t="s">
        <v>36</v>
      </c>
      <c r="G100" s="1304"/>
      <c r="H100" s="1305"/>
      <c r="I100" s="1301" t="s">
        <v>37</v>
      </c>
      <c r="K100" s="1283" t="s">
        <v>57</v>
      </c>
      <c r="L100" s="1286" t="s">
        <v>58</v>
      </c>
      <c r="M100" s="1287"/>
    </row>
    <row r="101" spans="1:13" ht="13.5" thickBot="1" x14ac:dyDescent="0.25">
      <c r="A101" s="1285"/>
      <c r="B101" s="1285"/>
      <c r="C101" s="1285"/>
      <c r="D101" s="1302"/>
      <c r="E101" s="1302"/>
      <c r="F101" s="28" t="s">
        <v>38</v>
      </c>
      <c r="G101" s="28"/>
      <c r="H101" s="28" t="s">
        <v>39</v>
      </c>
      <c r="I101" s="1302"/>
      <c r="K101" s="1284"/>
      <c r="L101" s="1288"/>
      <c r="M101" s="1289"/>
    </row>
    <row r="102" spans="1:13" ht="26.25" thickBot="1" x14ac:dyDescent="0.25">
      <c r="A102" s="1290" t="e">
        <f>'3. MATRIZ DE RIESGOS'!#REF!</f>
        <v>#REF!</v>
      </c>
      <c r="B102" s="1290" t="e">
        <f>'3. MATRIZ DE RIESGOS'!#REF!</f>
        <v>#REF!</v>
      </c>
      <c r="C102" s="1293" t="s">
        <v>40</v>
      </c>
      <c r="D102" s="1296" t="s">
        <v>41</v>
      </c>
      <c r="E102" s="29" t="s">
        <v>42</v>
      </c>
      <c r="F102" s="45"/>
      <c r="G102" s="48"/>
      <c r="H102" s="45"/>
      <c r="I102" s="38" t="s">
        <v>43</v>
      </c>
      <c r="K102" s="1284"/>
      <c r="L102" s="30" t="s">
        <v>59</v>
      </c>
      <c r="M102" s="30" t="s">
        <v>61</v>
      </c>
    </row>
    <row r="103" spans="1:13" ht="26.25" thickBot="1" x14ac:dyDescent="0.25">
      <c r="A103" s="1291"/>
      <c r="B103" s="1291"/>
      <c r="C103" s="1294"/>
      <c r="D103" s="1297"/>
      <c r="E103" s="29" t="s">
        <v>44</v>
      </c>
      <c r="F103" s="44"/>
      <c r="G103" s="48"/>
      <c r="H103" s="45"/>
      <c r="I103" s="38" t="s">
        <v>43</v>
      </c>
      <c r="K103" s="1285"/>
      <c r="L103" s="31" t="s">
        <v>60</v>
      </c>
      <c r="M103" s="31" t="s">
        <v>62</v>
      </c>
    </row>
    <row r="104" spans="1:13" ht="26.25" customHeight="1" thickBot="1" x14ac:dyDescent="0.25">
      <c r="A104" s="1291"/>
      <c r="B104" s="1291"/>
      <c r="C104" s="1294"/>
      <c r="D104" s="1298" t="s">
        <v>45</v>
      </c>
      <c r="E104" s="29" t="s">
        <v>46</v>
      </c>
      <c r="F104" s="44"/>
      <c r="G104" s="48">
        <f>COUNTIF(F104,F104)*I104</f>
        <v>0</v>
      </c>
      <c r="H104" s="45"/>
      <c r="I104" s="39">
        <v>15</v>
      </c>
      <c r="K104" s="33" t="s">
        <v>63</v>
      </c>
      <c r="L104" s="32">
        <v>0</v>
      </c>
      <c r="M104" s="32">
        <v>0</v>
      </c>
    </row>
    <row r="105" spans="1:13" ht="26.25" thickBot="1" x14ac:dyDescent="0.25">
      <c r="A105" s="1291"/>
      <c r="B105" s="1291"/>
      <c r="C105" s="1294"/>
      <c r="D105" s="1299"/>
      <c r="E105" s="29" t="s">
        <v>47</v>
      </c>
      <c r="F105" s="45"/>
      <c r="G105" s="48">
        <f t="shared" ref="G105:G108" si="8">COUNTIF(F105,F105)*I105</f>
        <v>0</v>
      </c>
      <c r="H105" s="44"/>
      <c r="I105" s="39">
        <v>15</v>
      </c>
      <c r="K105" s="33" t="s">
        <v>64</v>
      </c>
      <c r="L105" s="32">
        <v>1</v>
      </c>
      <c r="M105" s="32">
        <v>1</v>
      </c>
    </row>
    <row r="106" spans="1:13" ht="26.25" thickBot="1" x14ac:dyDescent="0.25">
      <c r="A106" s="1291"/>
      <c r="B106" s="1291"/>
      <c r="C106" s="1294"/>
      <c r="D106" s="1300"/>
      <c r="E106" s="29" t="s">
        <v>48</v>
      </c>
      <c r="F106" s="45"/>
      <c r="G106" s="48">
        <f t="shared" si="8"/>
        <v>0</v>
      </c>
      <c r="H106" s="44"/>
      <c r="I106" s="39">
        <v>30</v>
      </c>
      <c r="K106" s="33" t="s">
        <v>65</v>
      </c>
      <c r="L106" s="32">
        <v>2</v>
      </c>
      <c r="M106" s="32">
        <v>2</v>
      </c>
    </row>
    <row r="107" spans="1:13" ht="26.25" thickBot="1" x14ac:dyDescent="0.25">
      <c r="A107" s="1291"/>
      <c r="B107" s="1291"/>
      <c r="C107" s="1294"/>
      <c r="D107" s="1296" t="s">
        <v>49</v>
      </c>
      <c r="E107" s="29" t="s">
        <v>50</v>
      </c>
      <c r="F107" s="44"/>
      <c r="G107" s="48">
        <f t="shared" si="8"/>
        <v>0</v>
      </c>
      <c r="H107" s="45"/>
      <c r="I107" s="39">
        <v>15</v>
      </c>
    </row>
    <row r="108" spans="1:13" ht="26.25" thickBot="1" x14ac:dyDescent="0.25">
      <c r="A108" s="1292"/>
      <c r="B108" s="1292"/>
      <c r="C108" s="1295"/>
      <c r="D108" s="1300"/>
      <c r="E108" s="29" t="s">
        <v>51</v>
      </c>
      <c r="F108" s="44"/>
      <c r="G108" s="48">
        <f t="shared" si="8"/>
        <v>0</v>
      </c>
      <c r="H108" s="45"/>
      <c r="I108" s="39">
        <v>25</v>
      </c>
    </row>
    <row r="109" spans="1:13" ht="13.5" thickBot="1" x14ac:dyDescent="0.25">
      <c r="C109" s="34"/>
      <c r="D109" s="34"/>
      <c r="E109" s="35" t="s">
        <v>52</v>
      </c>
      <c r="F109" s="1280">
        <f>SUM(G104:G108)</f>
        <v>0</v>
      </c>
      <c r="G109" s="1281"/>
      <c r="H109" s="1281"/>
      <c r="I109" s="1282"/>
    </row>
    <row r="110" spans="1:13" ht="13.5" thickBot="1" x14ac:dyDescent="0.25">
      <c r="E110" s="36" t="s">
        <v>66</v>
      </c>
      <c r="F110" s="40">
        <f>IF(F109&lt;=50,0,IF(AND(F109&gt;50,F109&lt;=75),1,IF(AND(F109&gt;75,F109&lt;=100),2)))</f>
        <v>0</v>
      </c>
      <c r="G110" s="40"/>
      <c r="H110" s="41">
        <f>IF(F102="x","probabilidad",IF(F103="x","impacto",0))</f>
        <v>0</v>
      </c>
      <c r="I110" s="42"/>
    </row>
    <row r="111" spans="1:13" ht="13.5" thickBot="1" x14ac:dyDescent="0.25"/>
    <row r="112" spans="1:13" ht="24.75" customHeight="1" thickBot="1" x14ac:dyDescent="0.25">
      <c r="A112" s="1283" t="s">
        <v>54</v>
      </c>
      <c r="B112" s="1283" t="s">
        <v>53</v>
      </c>
      <c r="C112" s="1283" t="s">
        <v>33</v>
      </c>
      <c r="D112" s="1301" t="s">
        <v>34</v>
      </c>
      <c r="E112" s="1301" t="s">
        <v>35</v>
      </c>
      <c r="F112" s="1303" t="s">
        <v>36</v>
      </c>
      <c r="G112" s="1304"/>
      <c r="H112" s="1305"/>
      <c r="I112" s="1301" t="s">
        <v>37</v>
      </c>
      <c r="K112" s="1283" t="s">
        <v>57</v>
      </c>
      <c r="L112" s="1286" t="s">
        <v>58</v>
      </c>
      <c r="M112" s="1287"/>
    </row>
    <row r="113" spans="1:13" ht="13.5" thickBot="1" x14ac:dyDescent="0.25">
      <c r="A113" s="1285"/>
      <c r="B113" s="1285"/>
      <c r="C113" s="1285"/>
      <c r="D113" s="1302"/>
      <c r="E113" s="1302"/>
      <c r="F113" s="28" t="s">
        <v>38</v>
      </c>
      <c r="G113" s="28"/>
      <c r="H113" s="28" t="s">
        <v>39</v>
      </c>
      <c r="I113" s="1302"/>
      <c r="K113" s="1284"/>
      <c r="L113" s="1288"/>
      <c r="M113" s="1289"/>
    </row>
    <row r="114" spans="1:13" ht="26.25" thickBot="1" x14ac:dyDescent="0.25">
      <c r="A114" s="1290" t="e">
        <f>'3. MATRIZ DE RIESGOS'!#REF!</f>
        <v>#REF!</v>
      </c>
      <c r="B114" s="1290" t="e">
        <f>'3. MATRIZ DE RIESGOS'!#REF!</f>
        <v>#REF!</v>
      </c>
      <c r="C114" s="1293" t="s">
        <v>40</v>
      </c>
      <c r="D114" s="1296" t="s">
        <v>41</v>
      </c>
      <c r="E114" s="29" t="s">
        <v>42</v>
      </c>
      <c r="F114" s="45"/>
      <c r="G114" s="48"/>
      <c r="H114" s="45"/>
      <c r="I114" s="38" t="s">
        <v>43</v>
      </c>
      <c r="K114" s="1284"/>
      <c r="L114" s="30" t="s">
        <v>59</v>
      </c>
      <c r="M114" s="30" t="s">
        <v>61</v>
      </c>
    </row>
    <row r="115" spans="1:13" ht="26.25" thickBot="1" x14ac:dyDescent="0.25">
      <c r="A115" s="1291"/>
      <c r="B115" s="1291"/>
      <c r="C115" s="1294"/>
      <c r="D115" s="1297"/>
      <c r="E115" s="29" t="s">
        <v>44</v>
      </c>
      <c r="F115" s="44"/>
      <c r="G115" s="48"/>
      <c r="H115" s="45"/>
      <c r="I115" s="38" t="s">
        <v>43</v>
      </c>
      <c r="K115" s="1285"/>
      <c r="L115" s="31" t="s">
        <v>60</v>
      </c>
      <c r="M115" s="31" t="s">
        <v>62</v>
      </c>
    </row>
    <row r="116" spans="1:13" ht="26.25" customHeight="1" thickBot="1" x14ac:dyDescent="0.25">
      <c r="A116" s="1291"/>
      <c r="B116" s="1291"/>
      <c r="C116" s="1294"/>
      <c r="D116" s="1298" t="s">
        <v>45</v>
      </c>
      <c r="E116" s="29" t="s">
        <v>46</v>
      </c>
      <c r="F116" s="45"/>
      <c r="G116" s="48">
        <f>COUNTIF(F116,F116)*I116</f>
        <v>0</v>
      </c>
      <c r="H116" s="44"/>
      <c r="I116" s="39">
        <v>15</v>
      </c>
      <c r="K116" s="33" t="s">
        <v>63</v>
      </c>
      <c r="L116" s="32">
        <v>0</v>
      </c>
      <c r="M116" s="32">
        <v>0</v>
      </c>
    </row>
    <row r="117" spans="1:13" ht="26.25" thickBot="1" x14ac:dyDescent="0.25">
      <c r="A117" s="1291"/>
      <c r="B117" s="1291"/>
      <c r="C117" s="1294"/>
      <c r="D117" s="1299"/>
      <c r="E117" s="29" t="s">
        <v>47</v>
      </c>
      <c r="F117" s="45"/>
      <c r="G117" s="48">
        <f t="shared" ref="G117:G120" si="9">COUNTIF(F117,F117)*I117</f>
        <v>0</v>
      </c>
      <c r="H117" s="44"/>
      <c r="I117" s="39">
        <v>15</v>
      </c>
      <c r="K117" s="33" t="s">
        <v>64</v>
      </c>
      <c r="L117" s="32">
        <v>1</v>
      </c>
      <c r="M117" s="32">
        <v>1</v>
      </c>
    </row>
    <row r="118" spans="1:13" ht="26.25" thickBot="1" x14ac:dyDescent="0.25">
      <c r="A118" s="1291"/>
      <c r="B118" s="1291"/>
      <c r="C118" s="1294"/>
      <c r="D118" s="1300"/>
      <c r="E118" s="29" t="s">
        <v>48</v>
      </c>
      <c r="F118" s="45"/>
      <c r="G118" s="48">
        <f t="shared" si="9"/>
        <v>0</v>
      </c>
      <c r="H118" s="44"/>
      <c r="I118" s="39">
        <v>30</v>
      </c>
      <c r="K118" s="33" t="s">
        <v>65</v>
      </c>
      <c r="L118" s="32">
        <v>2</v>
      </c>
      <c r="M118" s="32">
        <v>2</v>
      </c>
    </row>
    <row r="119" spans="1:13" ht="26.25" thickBot="1" x14ac:dyDescent="0.25">
      <c r="A119" s="1291"/>
      <c r="B119" s="1291"/>
      <c r="C119" s="1294"/>
      <c r="D119" s="1296" t="s">
        <v>49</v>
      </c>
      <c r="E119" s="29" t="s">
        <v>50</v>
      </c>
      <c r="F119" s="44"/>
      <c r="G119" s="48">
        <f t="shared" si="9"/>
        <v>0</v>
      </c>
      <c r="H119" s="45"/>
      <c r="I119" s="39">
        <v>15</v>
      </c>
    </row>
    <row r="120" spans="1:13" ht="26.25" thickBot="1" x14ac:dyDescent="0.25">
      <c r="A120" s="1292"/>
      <c r="B120" s="1292"/>
      <c r="C120" s="1295"/>
      <c r="D120" s="1300"/>
      <c r="E120" s="29" t="s">
        <v>51</v>
      </c>
      <c r="F120" s="44"/>
      <c r="G120" s="48">
        <f t="shared" si="9"/>
        <v>0</v>
      </c>
      <c r="H120" s="45"/>
      <c r="I120" s="39">
        <v>25</v>
      </c>
    </row>
    <row r="121" spans="1:13" ht="13.5" thickBot="1" x14ac:dyDescent="0.25">
      <c r="C121" s="34"/>
      <c r="D121" s="34"/>
      <c r="E121" s="35" t="s">
        <v>52</v>
      </c>
      <c r="F121" s="1280">
        <f>SUM(G116:G120)</f>
        <v>0</v>
      </c>
      <c r="G121" s="1281"/>
      <c r="H121" s="1281"/>
      <c r="I121" s="1282"/>
    </row>
    <row r="122" spans="1:13" ht="13.5" thickBot="1" x14ac:dyDescent="0.25">
      <c r="E122" s="36" t="s">
        <v>66</v>
      </c>
      <c r="F122" s="40">
        <f>IF(F121&lt;=50,0,IF(AND(F121&gt;50,F121&lt;=75),1,IF(AND(F121&gt;75,F121&lt;=100),2)))</f>
        <v>0</v>
      </c>
      <c r="G122" s="40"/>
      <c r="H122" s="41">
        <f>IF(F114="x","probabilidad",IF(F115="x","impacto",0))</f>
        <v>0</v>
      </c>
      <c r="I122" s="42"/>
    </row>
    <row r="123" spans="1:13" ht="13.5" thickBot="1" x14ac:dyDescent="0.25"/>
    <row r="124" spans="1:13" ht="24.75" customHeight="1" thickBot="1" x14ac:dyDescent="0.25">
      <c r="A124" s="1283" t="s">
        <v>54</v>
      </c>
      <c r="B124" s="1283" t="s">
        <v>53</v>
      </c>
      <c r="C124" s="1283" t="s">
        <v>33</v>
      </c>
      <c r="D124" s="1301" t="s">
        <v>34</v>
      </c>
      <c r="E124" s="1301" t="s">
        <v>35</v>
      </c>
      <c r="F124" s="1303" t="s">
        <v>36</v>
      </c>
      <c r="G124" s="1304"/>
      <c r="H124" s="1305"/>
      <c r="I124" s="1301" t="s">
        <v>37</v>
      </c>
      <c r="K124" s="1283" t="s">
        <v>57</v>
      </c>
      <c r="L124" s="1286" t="s">
        <v>58</v>
      </c>
      <c r="M124" s="1287"/>
    </row>
    <row r="125" spans="1:13" ht="13.5" thickBot="1" x14ac:dyDescent="0.25">
      <c r="A125" s="1285"/>
      <c r="B125" s="1285"/>
      <c r="C125" s="1285"/>
      <c r="D125" s="1302"/>
      <c r="E125" s="1302"/>
      <c r="F125" s="28" t="s">
        <v>38</v>
      </c>
      <c r="G125" s="28"/>
      <c r="H125" s="28" t="s">
        <v>39</v>
      </c>
      <c r="I125" s="1302"/>
      <c r="K125" s="1284"/>
      <c r="L125" s="1288"/>
      <c r="M125" s="1289"/>
    </row>
    <row r="126" spans="1:13" ht="26.25" thickBot="1" x14ac:dyDescent="0.25">
      <c r="A126" s="1290" t="e">
        <f>'3. MATRIZ DE RIESGOS'!#REF!</f>
        <v>#REF!</v>
      </c>
      <c r="B126" s="1290" t="e">
        <f>'3. MATRIZ DE RIESGOS'!#REF!</f>
        <v>#REF!</v>
      </c>
      <c r="C126" s="1293" t="s">
        <v>40</v>
      </c>
      <c r="D126" s="1296" t="s">
        <v>41</v>
      </c>
      <c r="E126" s="29" t="s">
        <v>42</v>
      </c>
      <c r="F126" s="45"/>
      <c r="G126" s="48"/>
      <c r="H126" s="45"/>
      <c r="I126" s="38" t="s">
        <v>43</v>
      </c>
      <c r="K126" s="1284"/>
      <c r="L126" s="30" t="s">
        <v>59</v>
      </c>
      <c r="M126" s="30" t="s">
        <v>61</v>
      </c>
    </row>
    <row r="127" spans="1:13" ht="26.25" thickBot="1" x14ac:dyDescent="0.25">
      <c r="A127" s="1291"/>
      <c r="B127" s="1291"/>
      <c r="C127" s="1294"/>
      <c r="D127" s="1297"/>
      <c r="E127" s="29" t="s">
        <v>44</v>
      </c>
      <c r="F127" s="44"/>
      <c r="G127" s="48"/>
      <c r="H127" s="45"/>
      <c r="I127" s="38" t="s">
        <v>43</v>
      </c>
      <c r="K127" s="1285"/>
      <c r="L127" s="31" t="s">
        <v>60</v>
      </c>
      <c r="M127" s="31" t="s">
        <v>62</v>
      </c>
    </row>
    <row r="128" spans="1:13" ht="26.25" customHeight="1" thickBot="1" x14ac:dyDescent="0.25">
      <c r="A128" s="1291"/>
      <c r="B128" s="1291"/>
      <c r="C128" s="1294"/>
      <c r="D128" s="1298" t="s">
        <v>45</v>
      </c>
      <c r="E128" s="29" t="s">
        <v>46</v>
      </c>
      <c r="F128" s="44"/>
      <c r="G128" s="48">
        <f>COUNTIF(F128,F128)*I128</f>
        <v>0</v>
      </c>
      <c r="H128" s="45"/>
      <c r="I128" s="39">
        <v>15</v>
      </c>
      <c r="K128" s="33" t="s">
        <v>63</v>
      </c>
      <c r="L128" s="32">
        <v>0</v>
      </c>
      <c r="M128" s="32">
        <v>0</v>
      </c>
    </row>
    <row r="129" spans="1:13" ht="26.25" thickBot="1" x14ac:dyDescent="0.25">
      <c r="A129" s="1291"/>
      <c r="B129" s="1291"/>
      <c r="C129" s="1294"/>
      <c r="D129" s="1299"/>
      <c r="E129" s="29" t="s">
        <v>47</v>
      </c>
      <c r="F129" s="44"/>
      <c r="G129" s="48">
        <f t="shared" ref="G129:G132" si="10">COUNTIF(F129,F129)*I129</f>
        <v>0</v>
      </c>
      <c r="H129" s="45"/>
      <c r="I129" s="39">
        <v>15</v>
      </c>
      <c r="K129" s="33" t="s">
        <v>64</v>
      </c>
      <c r="L129" s="32">
        <v>1</v>
      </c>
      <c r="M129" s="32">
        <v>1</v>
      </c>
    </row>
    <row r="130" spans="1:13" ht="26.25" thickBot="1" x14ac:dyDescent="0.25">
      <c r="A130" s="1291"/>
      <c r="B130" s="1291"/>
      <c r="C130" s="1294"/>
      <c r="D130" s="1300"/>
      <c r="E130" s="29" t="s">
        <v>48</v>
      </c>
      <c r="F130" s="44"/>
      <c r="G130" s="48">
        <f t="shared" si="10"/>
        <v>0</v>
      </c>
      <c r="H130" s="45"/>
      <c r="I130" s="39">
        <v>30</v>
      </c>
      <c r="K130" s="33" t="s">
        <v>65</v>
      </c>
      <c r="L130" s="32">
        <v>2</v>
      </c>
      <c r="M130" s="32">
        <v>2</v>
      </c>
    </row>
    <row r="131" spans="1:13" ht="26.25" thickBot="1" x14ac:dyDescent="0.25">
      <c r="A131" s="1291"/>
      <c r="B131" s="1291"/>
      <c r="C131" s="1294"/>
      <c r="D131" s="1296" t="s">
        <v>49</v>
      </c>
      <c r="E131" s="29" t="s">
        <v>50</v>
      </c>
      <c r="F131" s="44"/>
      <c r="G131" s="48">
        <f t="shared" si="10"/>
        <v>0</v>
      </c>
      <c r="H131" s="45"/>
      <c r="I131" s="39">
        <v>15</v>
      </c>
    </row>
    <row r="132" spans="1:13" ht="26.25" thickBot="1" x14ac:dyDescent="0.25">
      <c r="A132" s="1292"/>
      <c r="B132" s="1292"/>
      <c r="C132" s="1295"/>
      <c r="D132" s="1300"/>
      <c r="E132" s="29" t="s">
        <v>51</v>
      </c>
      <c r="F132" s="44"/>
      <c r="G132" s="48">
        <f t="shared" si="10"/>
        <v>0</v>
      </c>
      <c r="H132" s="45"/>
      <c r="I132" s="39">
        <v>25</v>
      </c>
    </row>
    <row r="133" spans="1:13" ht="13.5" thickBot="1" x14ac:dyDescent="0.25">
      <c r="C133" s="34"/>
      <c r="D133" s="34"/>
      <c r="E133" s="35" t="s">
        <v>52</v>
      </c>
      <c r="F133" s="1280">
        <f>SUM(G128:G132)</f>
        <v>0</v>
      </c>
      <c r="G133" s="1281"/>
      <c r="H133" s="1281"/>
      <c r="I133" s="1282"/>
    </row>
    <row r="134" spans="1:13" ht="13.5" thickBot="1" x14ac:dyDescent="0.25">
      <c r="E134" s="36" t="s">
        <v>66</v>
      </c>
      <c r="F134" s="40">
        <f>IF(F133&lt;=50,0,IF(AND(F133&gt;50,F133&lt;=75),1,IF(AND(F133&gt;75,F133&lt;=100),2)))</f>
        <v>0</v>
      </c>
      <c r="G134" s="40"/>
      <c r="H134" s="41">
        <f>IF(F126="x","probabilidad",IF(F127="x","impacto",0))</f>
        <v>0</v>
      </c>
      <c r="I134" s="42"/>
    </row>
    <row r="135" spans="1:13" ht="13.5" thickBot="1" x14ac:dyDescent="0.25"/>
    <row r="136" spans="1:13" ht="24.75" customHeight="1" thickBot="1" x14ac:dyDescent="0.25">
      <c r="A136" s="1283" t="s">
        <v>54</v>
      </c>
      <c r="B136" s="1283" t="s">
        <v>53</v>
      </c>
      <c r="C136" s="1283" t="s">
        <v>33</v>
      </c>
      <c r="D136" s="1301" t="s">
        <v>34</v>
      </c>
      <c r="E136" s="1301" t="s">
        <v>35</v>
      </c>
      <c r="F136" s="1303" t="s">
        <v>36</v>
      </c>
      <c r="G136" s="1304"/>
      <c r="H136" s="1305"/>
      <c r="I136" s="1301" t="s">
        <v>37</v>
      </c>
      <c r="K136" s="1283" t="s">
        <v>57</v>
      </c>
      <c r="L136" s="1286" t="s">
        <v>58</v>
      </c>
      <c r="M136" s="1287"/>
    </row>
    <row r="137" spans="1:13" ht="13.5" thickBot="1" x14ac:dyDescent="0.25">
      <c r="A137" s="1285"/>
      <c r="B137" s="1285"/>
      <c r="C137" s="1285"/>
      <c r="D137" s="1302"/>
      <c r="E137" s="1302"/>
      <c r="F137" s="28" t="s">
        <v>38</v>
      </c>
      <c r="G137" s="28"/>
      <c r="H137" s="28" t="s">
        <v>39</v>
      </c>
      <c r="I137" s="1302"/>
      <c r="K137" s="1284"/>
      <c r="L137" s="1288"/>
      <c r="M137" s="1289"/>
    </row>
    <row r="138" spans="1:13" ht="26.25" thickBot="1" x14ac:dyDescent="0.25">
      <c r="A138" s="1290" t="e">
        <f>'3. MATRIZ DE RIESGOS'!#REF!</f>
        <v>#REF!</v>
      </c>
      <c r="B138" s="1290" t="e">
        <f>'3. MATRIZ DE RIESGOS'!#REF!</f>
        <v>#REF!</v>
      </c>
      <c r="C138" s="1293" t="s">
        <v>40</v>
      </c>
      <c r="D138" s="1296" t="s">
        <v>41</v>
      </c>
      <c r="E138" s="29" t="s">
        <v>42</v>
      </c>
      <c r="F138" s="44"/>
      <c r="G138" s="48"/>
      <c r="H138" s="45"/>
      <c r="I138" s="38" t="s">
        <v>43</v>
      </c>
      <c r="K138" s="1284"/>
      <c r="L138" s="30" t="s">
        <v>59</v>
      </c>
      <c r="M138" s="30" t="s">
        <v>61</v>
      </c>
    </row>
    <row r="139" spans="1:13" ht="26.25" thickBot="1" x14ac:dyDescent="0.25">
      <c r="A139" s="1291"/>
      <c r="B139" s="1291"/>
      <c r="C139" s="1294"/>
      <c r="D139" s="1297"/>
      <c r="E139" s="29" t="s">
        <v>44</v>
      </c>
      <c r="F139" s="45"/>
      <c r="G139" s="48"/>
      <c r="H139" s="45"/>
      <c r="I139" s="38" t="s">
        <v>43</v>
      </c>
      <c r="K139" s="1285"/>
      <c r="L139" s="31" t="s">
        <v>60</v>
      </c>
      <c r="M139" s="31" t="s">
        <v>62</v>
      </c>
    </row>
    <row r="140" spans="1:13" ht="26.25" customHeight="1" thickBot="1" x14ac:dyDescent="0.25">
      <c r="A140" s="1291"/>
      <c r="B140" s="1291"/>
      <c r="C140" s="1294"/>
      <c r="D140" s="1298" t="s">
        <v>45</v>
      </c>
      <c r="E140" s="29" t="s">
        <v>46</v>
      </c>
      <c r="F140" s="45"/>
      <c r="G140" s="48">
        <f>COUNTIF(F140,F140)*I140</f>
        <v>0</v>
      </c>
      <c r="H140" s="44"/>
      <c r="I140" s="39">
        <v>15</v>
      </c>
      <c r="K140" s="33" t="s">
        <v>63</v>
      </c>
      <c r="L140" s="32">
        <v>0</v>
      </c>
      <c r="M140" s="32">
        <v>0</v>
      </c>
    </row>
    <row r="141" spans="1:13" ht="26.25" thickBot="1" x14ac:dyDescent="0.25">
      <c r="A141" s="1291"/>
      <c r="B141" s="1291"/>
      <c r="C141" s="1294"/>
      <c r="D141" s="1299"/>
      <c r="E141" s="29" t="s">
        <v>47</v>
      </c>
      <c r="F141" s="45"/>
      <c r="G141" s="48">
        <f t="shared" ref="G141:G144" si="11">COUNTIF(F141,F141)*I141</f>
        <v>0</v>
      </c>
      <c r="H141" s="44"/>
      <c r="I141" s="39">
        <v>15</v>
      </c>
      <c r="K141" s="33" t="s">
        <v>64</v>
      </c>
      <c r="L141" s="32">
        <v>1</v>
      </c>
      <c r="M141" s="32">
        <v>1</v>
      </c>
    </row>
    <row r="142" spans="1:13" ht="26.25" thickBot="1" x14ac:dyDescent="0.25">
      <c r="A142" s="1291"/>
      <c r="B142" s="1291"/>
      <c r="C142" s="1294"/>
      <c r="D142" s="1300"/>
      <c r="E142" s="29" t="s">
        <v>48</v>
      </c>
      <c r="F142" s="45"/>
      <c r="G142" s="48">
        <f t="shared" si="11"/>
        <v>0</v>
      </c>
      <c r="H142" s="44"/>
      <c r="I142" s="39">
        <v>30</v>
      </c>
      <c r="K142" s="33" t="s">
        <v>65</v>
      </c>
      <c r="L142" s="32">
        <v>2</v>
      </c>
      <c r="M142" s="32">
        <v>2</v>
      </c>
    </row>
    <row r="143" spans="1:13" ht="26.25" thickBot="1" x14ac:dyDescent="0.25">
      <c r="A143" s="1291"/>
      <c r="B143" s="1291"/>
      <c r="C143" s="1294"/>
      <c r="D143" s="1296" t="s">
        <v>49</v>
      </c>
      <c r="E143" s="29" t="s">
        <v>50</v>
      </c>
      <c r="F143" s="44"/>
      <c r="G143" s="48">
        <f t="shared" si="11"/>
        <v>0</v>
      </c>
      <c r="H143" s="45"/>
      <c r="I143" s="39">
        <v>15</v>
      </c>
    </row>
    <row r="144" spans="1:13" ht="26.25" thickBot="1" x14ac:dyDescent="0.25">
      <c r="A144" s="1292"/>
      <c r="B144" s="1292"/>
      <c r="C144" s="1295"/>
      <c r="D144" s="1300"/>
      <c r="E144" s="29" t="s">
        <v>51</v>
      </c>
      <c r="F144" s="44"/>
      <c r="G144" s="48">
        <f t="shared" si="11"/>
        <v>0</v>
      </c>
      <c r="H144" s="45"/>
      <c r="I144" s="39">
        <v>25</v>
      </c>
    </row>
    <row r="145" spans="1:13" ht="13.5" thickBot="1" x14ac:dyDescent="0.25">
      <c r="C145" s="34"/>
      <c r="D145" s="34"/>
      <c r="E145" s="35" t="s">
        <v>52</v>
      </c>
      <c r="F145" s="1280">
        <f>SUM(G140:G144)</f>
        <v>0</v>
      </c>
      <c r="G145" s="1281"/>
      <c r="H145" s="1281"/>
      <c r="I145" s="1282"/>
    </row>
    <row r="146" spans="1:13" ht="13.5" thickBot="1" x14ac:dyDescent="0.25">
      <c r="E146" s="36" t="s">
        <v>66</v>
      </c>
      <c r="F146" s="40">
        <f>IF(F145&lt;=50,0,IF(AND(F145&gt;50,F145&lt;=75),1,IF(AND(F145&gt;75,F145&lt;=100),2)))</f>
        <v>0</v>
      </c>
      <c r="G146" s="40"/>
      <c r="H146" s="41">
        <f>IF(F138="x","probabilidad",IF(F139="x","impacto",0))</f>
        <v>0</v>
      </c>
      <c r="I146" s="42"/>
    </row>
    <row r="147" spans="1:13" ht="13.5" thickBot="1" x14ac:dyDescent="0.25"/>
    <row r="148" spans="1:13" ht="24.75" customHeight="1" thickBot="1" x14ac:dyDescent="0.25">
      <c r="A148" s="1283" t="s">
        <v>54</v>
      </c>
      <c r="B148" s="1283" t="s">
        <v>53</v>
      </c>
      <c r="C148" s="1283" t="s">
        <v>33</v>
      </c>
      <c r="D148" s="1301" t="s">
        <v>34</v>
      </c>
      <c r="E148" s="1301" t="s">
        <v>35</v>
      </c>
      <c r="F148" s="1303" t="s">
        <v>36</v>
      </c>
      <c r="G148" s="1304"/>
      <c r="H148" s="1305"/>
      <c r="I148" s="1301" t="s">
        <v>37</v>
      </c>
      <c r="K148" s="1283" t="s">
        <v>57</v>
      </c>
      <c r="L148" s="1286" t="s">
        <v>58</v>
      </c>
      <c r="M148" s="1287"/>
    </row>
    <row r="149" spans="1:13" ht="13.5" thickBot="1" x14ac:dyDescent="0.25">
      <c r="A149" s="1285"/>
      <c r="B149" s="1285"/>
      <c r="C149" s="1285"/>
      <c r="D149" s="1302"/>
      <c r="E149" s="1302"/>
      <c r="F149" s="28" t="s">
        <v>38</v>
      </c>
      <c r="G149" s="28"/>
      <c r="H149" s="28" t="s">
        <v>39</v>
      </c>
      <c r="I149" s="1302"/>
      <c r="K149" s="1284"/>
      <c r="L149" s="1288"/>
      <c r="M149" s="1289"/>
    </row>
    <row r="150" spans="1:13" ht="26.25" thickBot="1" x14ac:dyDescent="0.25">
      <c r="A150" s="1290" t="e">
        <f>'3. MATRIZ DE RIESGOS'!#REF!</f>
        <v>#REF!</v>
      </c>
      <c r="B150" s="1290" t="e">
        <f>'3. MATRIZ DE RIESGOS'!#REF!</f>
        <v>#REF!</v>
      </c>
      <c r="C150" s="1293" t="s">
        <v>40</v>
      </c>
      <c r="D150" s="1296" t="s">
        <v>41</v>
      </c>
      <c r="E150" s="29" t="s">
        <v>42</v>
      </c>
      <c r="F150" s="45"/>
      <c r="G150" s="48"/>
      <c r="H150" s="45"/>
      <c r="I150" s="38" t="s">
        <v>43</v>
      </c>
      <c r="K150" s="1284"/>
      <c r="L150" s="30" t="s">
        <v>59</v>
      </c>
      <c r="M150" s="30" t="s">
        <v>61</v>
      </c>
    </row>
    <row r="151" spans="1:13" ht="26.25" thickBot="1" x14ac:dyDescent="0.25">
      <c r="A151" s="1291"/>
      <c r="B151" s="1291"/>
      <c r="C151" s="1294"/>
      <c r="D151" s="1297"/>
      <c r="E151" s="29" t="s">
        <v>44</v>
      </c>
      <c r="F151" s="44"/>
      <c r="G151" s="48"/>
      <c r="H151" s="45"/>
      <c r="I151" s="38" t="s">
        <v>43</v>
      </c>
      <c r="K151" s="1285"/>
      <c r="L151" s="31" t="s">
        <v>60</v>
      </c>
      <c r="M151" s="31" t="s">
        <v>62</v>
      </c>
    </row>
    <row r="152" spans="1:13" ht="26.25" customHeight="1" thickBot="1" x14ac:dyDescent="0.25">
      <c r="A152" s="1291"/>
      <c r="B152" s="1291"/>
      <c r="C152" s="1294"/>
      <c r="D152" s="1298" t="s">
        <v>45</v>
      </c>
      <c r="E152" s="29" t="s">
        <v>46</v>
      </c>
      <c r="F152" s="44"/>
      <c r="G152" s="48">
        <f>COUNTIF(F152,F152)*I152</f>
        <v>0</v>
      </c>
      <c r="H152" s="45"/>
      <c r="I152" s="39">
        <v>15</v>
      </c>
      <c r="K152" s="33" t="s">
        <v>63</v>
      </c>
      <c r="L152" s="32">
        <v>0</v>
      </c>
      <c r="M152" s="32">
        <v>0</v>
      </c>
    </row>
    <row r="153" spans="1:13" ht="26.25" thickBot="1" x14ac:dyDescent="0.25">
      <c r="A153" s="1291"/>
      <c r="B153" s="1291"/>
      <c r="C153" s="1294"/>
      <c r="D153" s="1299"/>
      <c r="E153" s="29" t="s">
        <v>47</v>
      </c>
      <c r="F153" s="44"/>
      <c r="G153" s="48">
        <f t="shared" ref="G153:G156" si="12">COUNTIF(F153,F153)*I153</f>
        <v>0</v>
      </c>
      <c r="H153" s="45"/>
      <c r="I153" s="39">
        <v>15</v>
      </c>
      <c r="K153" s="33" t="s">
        <v>64</v>
      </c>
      <c r="L153" s="32">
        <v>1</v>
      </c>
      <c r="M153" s="32">
        <v>1</v>
      </c>
    </row>
    <row r="154" spans="1:13" ht="26.25" thickBot="1" x14ac:dyDescent="0.25">
      <c r="A154" s="1291"/>
      <c r="B154" s="1291"/>
      <c r="C154" s="1294"/>
      <c r="D154" s="1300"/>
      <c r="E154" s="29" t="s">
        <v>48</v>
      </c>
      <c r="F154" s="45"/>
      <c r="G154" s="48">
        <f t="shared" si="12"/>
        <v>0</v>
      </c>
      <c r="H154" s="44"/>
      <c r="I154" s="39">
        <v>30</v>
      </c>
      <c r="K154" s="33" t="s">
        <v>65</v>
      </c>
      <c r="L154" s="32">
        <v>2</v>
      </c>
      <c r="M154" s="32">
        <v>2</v>
      </c>
    </row>
    <row r="155" spans="1:13" ht="26.25" thickBot="1" x14ac:dyDescent="0.25">
      <c r="A155" s="1291"/>
      <c r="B155" s="1291"/>
      <c r="C155" s="1294"/>
      <c r="D155" s="1296" t="s">
        <v>49</v>
      </c>
      <c r="E155" s="29" t="s">
        <v>50</v>
      </c>
      <c r="F155" s="45"/>
      <c r="G155" s="48">
        <f t="shared" si="12"/>
        <v>0</v>
      </c>
      <c r="H155" s="44"/>
      <c r="I155" s="39">
        <v>15</v>
      </c>
    </row>
    <row r="156" spans="1:13" ht="26.25" thickBot="1" x14ac:dyDescent="0.25">
      <c r="A156" s="1292"/>
      <c r="B156" s="1292"/>
      <c r="C156" s="1295"/>
      <c r="D156" s="1300"/>
      <c r="E156" s="29" t="s">
        <v>51</v>
      </c>
      <c r="F156" s="45"/>
      <c r="G156" s="48">
        <f t="shared" si="12"/>
        <v>0</v>
      </c>
      <c r="H156" s="44"/>
      <c r="I156" s="39">
        <v>25</v>
      </c>
    </row>
    <row r="157" spans="1:13" ht="13.5" thickBot="1" x14ac:dyDescent="0.25">
      <c r="C157" s="34"/>
      <c r="D157" s="34"/>
      <c r="E157" s="35" t="s">
        <v>52</v>
      </c>
      <c r="F157" s="1280">
        <f>SUM(G152:G156)</f>
        <v>0</v>
      </c>
      <c r="G157" s="1281"/>
      <c r="H157" s="1281"/>
      <c r="I157" s="1282"/>
    </row>
    <row r="158" spans="1:13" ht="13.5" thickBot="1" x14ac:dyDescent="0.25">
      <c r="E158" s="36" t="s">
        <v>66</v>
      </c>
      <c r="F158" s="40">
        <f>IF(F157&lt;=50,0,IF(AND(F157&gt;50,F157&lt;=75),1,IF(AND(F157&gt;75,F157&lt;=100),2)))</f>
        <v>0</v>
      </c>
      <c r="G158" s="40"/>
      <c r="H158" s="41">
        <f>IF(F150="x","probabilidad",IF(F151="x","impacto",0))</f>
        <v>0</v>
      </c>
      <c r="I158" s="42"/>
    </row>
    <row r="159" spans="1:13" ht="13.5" thickBot="1" x14ac:dyDescent="0.25"/>
    <row r="160" spans="1:13" ht="24.75" customHeight="1" thickBot="1" x14ac:dyDescent="0.25">
      <c r="A160" s="1283" t="s">
        <v>54</v>
      </c>
      <c r="B160" s="1283" t="s">
        <v>53</v>
      </c>
      <c r="C160" s="1283" t="s">
        <v>33</v>
      </c>
      <c r="D160" s="1301" t="s">
        <v>34</v>
      </c>
      <c r="E160" s="1301" t="s">
        <v>35</v>
      </c>
      <c r="F160" s="1303" t="s">
        <v>36</v>
      </c>
      <c r="G160" s="1304"/>
      <c r="H160" s="1305"/>
      <c r="I160" s="1301" t="s">
        <v>37</v>
      </c>
      <c r="K160" s="1283" t="s">
        <v>57</v>
      </c>
      <c r="L160" s="1286" t="s">
        <v>58</v>
      </c>
      <c r="M160" s="1287"/>
    </row>
    <row r="161" spans="1:13" ht="13.5" thickBot="1" x14ac:dyDescent="0.25">
      <c r="A161" s="1285"/>
      <c r="B161" s="1285"/>
      <c r="C161" s="1285"/>
      <c r="D161" s="1302"/>
      <c r="E161" s="1302"/>
      <c r="F161" s="28" t="s">
        <v>38</v>
      </c>
      <c r="G161" s="28"/>
      <c r="H161" s="28" t="s">
        <v>39</v>
      </c>
      <c r="I161" s="1302"/>
      <c r="K161" s="1284"/>
      <c r="L161" s="1288"/>
      <c r="M161" s="1289"/>
    </row>
    <row r="162" spans="1:13" ht="26.25" thickBot="1" x14ac:dyDescent="0.25">
      <c r="A162" s="1290" t="e">
        <f>'3. MATRIZ DE RIESGOS'!#REF!</f>
        <v>#REF!</v>
      </c>
      <c r="B162" s="1290" t="e">
        <f>'3. MATRIZ DE RIESGOS'!#REF!</f>
        <v>#REF!</v>
      </c>
      <c r="C162" s="1293" t="s">
        <v>40</v>
      </c>
      <c r="D162" s="1296" t="s">
        <v>41</v>
      </c>
      <c r="E162" s="29" t="s">
        <v>42</v>
      </c>
      <c r="F162" s="45"/>
      <c r="G162" s="48"/>
      <c r="H162" s="45"/>
      <c r="I162" s="38" t="s">
        <v>43</v>
      </c>
      <c r="K162" s="1284"/>
      <c r="L162" s="30" t="s">
        <v>59</v>
      </c>
      <c r="M162" s="30" t="s">
        <v>61</v>
      </c>
    </row>
    <row r="163" spans="1:13" ht="26.25" thickBot="1" x14ac:dyDescent="0.25">
      <c r="A163" s="1291"/>
      <c r="B163" s="1291"/>
      <c r="C163" s="1294"/>
      <c r="D163" s="1297"/>
      <c r="E163" s="29" t="s">
        <v>44</v>
      </c>
      <c r="F163" s="44"/>
      <c r="G163" s="48"/>
      <c r="H163" s="45"/>
      <c r="I163" s="38" t="s">
        <v>43</v>
      </c>
      <c r="K163" s="1285"/>
      <c r="L163" s="31" t="s">
        <v>60</v>
      </c>
      <c r="M163" s="31" t="s">
        <v>62</v>
      </c>
    </row>
    <row r="164" spans="1:13" ht="26.25" customHeight="1" thickBot="1" x14ac:dyDescent="0.25">
      <c r="A164" s="1291"/>
      <c r="B164" s="1291"/>
      <c r="C164" s="1294"/>
      <c r="D164" s="1298" t="s">
        <v>45</v>
      </c>
      <c r="E164" s="29" t="s">
        <v>46</v>
      </c>
      <c r="F164" s="44"/>
      <c r="G164" s="48">
        <f>COUNTIF(F164,F164)*I164</f>
        <v>0</v>
      </c>
      <c r="H164" s="45"/>
      <c r="I164" s="39">
        <v>15</v>
      </c>
      <c r="K164" s="33" t="s">
        <v>63</v>
      </c>
      <c r="L164" s="32">
        <v>0</v>
      </c>
      <c r="M164" s="32">
        <v>0</v>
      </c>
    </row>
    <row r="165" spans="1:13" ht="26.25" thickBot="1" x14ac:dyDescent="0.25">
      <c r="A165" s="1291"/>
      <c r="B165" s="1291"/>
      <c r="C165" s="1294"/>
      <c r="D165" s="1299"/>
      <c r="E165" s="29" t="s">
        <v>47</v>
      </c>
      <c r="F165" s="44"/>
      <c r="G165" s="48">
        <f t="shared" ref="G165:G168" si="13">COUNTIF(F165,F165)*I165</f>
        <v>0</v>
      </c>
      <c r="H165" s="45"/>
      <c r="I165" s="39">
        <v>15</v>
      </c>
      <c r="K165" s="33" t="s">
        <v>64</v>
      </c>
      <c r="L165" s="32">
        <v>1</v>
      </c>
      <c r="M165" s="32">
        <v>1</v>
      </c>
    </row>
    <row r="166" spans="1:13" ht="26.25" thickBot="1" x14ac:dyDescent="0.25">
      <c r="A166" s="1291"/>
      <c r="B166" s="1291"/>
      <c r="C166" s="1294"/>
      <c r="D166" s="1300"/>
      <c r="E166" s="29" t="s">
        <v>48</v>
      </c>
      <c r="F166" s="44"/>
      <c r="G166" s="48">
        <f t="shared" si="13"/>
        <v>0</v>
      </c>
      <c r="H166" s="45"/>
      <c r="I166" s="39">
        <v>30</v>
      </c>
      <c r="K166" s="33" t="s">
        <v>65</v>
      </c>
      <c r="L166" s="32">
        <v>2</v>
      </c>
      <c r="M166" s="32">
        <v>2</v>
      </c>
    </row>
    <row r="167" spans="1:13" ht="26.25" thickBot="1" x14ac:dyDescent="0.25">
      <c r="A167" s="1291"/>
      <c r="B167" s="1291"/>
      <c r="C167" s="1294"/>
      <c r="D167" s="1296" t="s">
        <v>49</v>
      </c>
      <c r="E167" s="29" t="s">
        <v>50</v>
      </c>
      <c r="F167" s="44"/>
      <c r="G167" s="48">
        <f t="shared" si="13"/>
        <v>0</v>
      </c>
      <c r="H167" s="45"/>
      <c r="I167" s="39">
        <v>15</v>
      </c>
    </row>
    <row r="168" spans="1:13" ht="26.25" thickBot="1" x14ac:dyDescent="0.25">
      <c r="A168" s="1292"/>
      <c r="B168" s="1292"/>
      <c r="C168" s="1295"/>
      <c r="D168" s="1300"/>
      <c r="E168" s="29" t="s">
        <v>51</v>
      </c>
      <c r="F168" s="44"/>
      <c r="G168" s="48">
        <f t="shared" si="13"/>
        <v>0</v>
      </c>
      <c r="H168" s="45"/>
      <c r="I168" s="39">
        <v>25</v>
      </c>
    </row>
    <row r="169" spans="1:13" ht="13.5" thickBot="1" x14ac:dyDescent="0.25">
      <c r="C169" s="34"/>
      <c r="D169" s="34"/>
      <c r="E169" s="35" t="s">
        <v>52</v>
      </c>
      <c r="F169" s="1280">
        <f>SUM(G164:G168)</f>
        <v>0</v>
      </c>
      <c r="G169" s="1281"/>
      <c r="H169" s="1281"/>
      <c r="I169" s="1282"/>
    </row>
    <row r="170" spans="1:13" ht="13.5" thickBot="1" x14ac:dyDescent="0.25">
      <c r="E170" s="36" t="s">
        <v>66</v>
      </c>
      <c r="F170" s="40">
        <f>IF(F169&lt;=50,0,IF(AND(F169&gt;50,F169&lt;=75),1,IF(AND(F169&gt;75,F169&lt;=100),2)))</f>
        <v>0</v>
      </c>
      <c r="G170" s="40"/>
      <c r="H170" s="41">
        <f>IF(F162="x","probabilidad",IF(F163="x","impacto",0))</f>
        <v>0</v>
      </c>
      <c r="I170" s="42"/>
    </row>
    <row r="171" spans="1:13" ht="13.5" thickBot="1" x14ac:dyDescent="0.25"/>
    <row r="172" spans="1:13" ht="24.75" customHeight="1" thickBot="1" x14ac:dyDescent="0.25">
      <c r="A172" s="1283" t="s">
        <v>54</v>
      </c>
      <c r="B172" s="1283" t="s">
        <v>53</v>
      </c>
      <c r="C172" s="1283" t="s">
        <v>33</v>
      </c>
      <c r="D172" s="1301" t="s">
        <v>34</v>
      </c>
      <c r="E172" s="1301" t="s">
        <v>35</v>
      </c>
      <c r="F172" s="1303" t="s">
        <v>36</v>
      </c>
      <c r="G172" s="1304"/>
      <c r="H172" s="1305"/>
      <c r="I172" s="1301" t="s">
        <v>37</v>
      </c>
      <c r="K172" s="1283" t="s">
        <v>57</v>
      </c>
      <c r="L172" s="1286" t="s">
        <v>58</v>
      </c>
      <c r="M172" s="1287"/>
    </row>
    <row r="173" spans="1:13" ht="13.5" thickBot="1" x14ac:dyDescent="0.25">
      <c r="A173" s="1285"/>
      <c r="B173" s="1285"/>
      <c r="C173" s="1285"/>
      <c r="D173" s="1302"/>
      <c r="E173" s="1302"/>
      <c r="F173" s="28" t="s">
        <v>38</v>
      </c>
      <c r="G173" s="28"/>
      <c r="H173" s="28" t="s">
        <v>39</v>
      </c>
      <c r="I173" s="1302"/>
      <c r="K173" s="1284"/>
      <c r="L173" s="1288"/>
      <c r="M173" s="1289"/>
    </row>
    <row r="174" spans="1:13" ht="26.25" thickBot="1" x14ac:dyDescent="0.25">
      <c r="A174" s="1290" t="e">
        <f>'3. MATRIZ DE RIESGOS'!#REF!</f>
        <v>#REF!</v>
      </c>
      <c r="B174" s="1290" t="e">
        <f>'3. MATRIZ DE RIESGOS'!#REF!</f>
        <v>#REF!</v>
      </c>
      <c r="C174" s="1293" t="s">
        <v>40</v>
      </c>
      <c r="D174" s="1296" t="s">
        <v>41</v>
      </c>
      <c r="E174" s="29" t="s">
        <v>42</v>
      </c>
      <c r="F174" s="44"/>
      <c r="G174" s="48"/>
      <c r="H174" s="45"/>
      <c r="I174" s="38" t="s">
        <v>43</v>
      </c>
      <c r="K174" s="1284"/>
      <c r="L174" s="30" t="s">
        <v>59</v>
      </c>
      <c r="M174" s="30" t="s">
        <v>61</v>
      </c>
    </row>
    <row r="175" spans="1:13" ht="26.25" thickBot="1" x14ac:dyDescent="0.25">
      <c r="A175" s="1291"/>
      <c r="B175" s="1291"/>
      <c r="C175" s="1294"/>
      <c r="D175" s="1297"/>
      <c r="E175" s="29" t="s">
        <v>44</v>
      </c>
      <c r="F175" s="44"/>
      <c r="G175" s="48"/>
      <c r="H175" s="45"/>
      <c r="I175" s="38" t="s">
        <v>43</v>
      </c>
      <c r="K175" s="1285"/>
      <c r="L175" s="31" t="s">
        <v>60</v>
      </c>
      <c r="M175" s="31" t="s">
        <v>62</v>
      </c>
    </row>
    <row r="176" spans="1:13" ht="26.25" customHeight="1" thickBot="1" x14ac:dyDescent="0.25">
      <c r="A176" s="1291"/>
      <c r="B176" s="1291"/>
      <c r="C176" s="1294"/>
      <c r="D176" s="1298" t="s">
        <v>45</v>
      </c>
      <c r="E176" s="29" t="s">
        <v>46</v>
      </c>
      <c r="F176" s="44"/>
      <c r="G176" s="48">
        <f>COUNTIF(F176,F176)*I176</f>
        <v>0</v>
      </c>
      <c r="H176" s="45"/>
      <c r="I176" s="39">
        <v>15</v>
      </c>
      <c r="K176" s="33" t="s">
        <v>63</v>
      </c>
      <c r="L176" s="32">
        <v>0</v>
      </c>
      <c r="M176" s="32">
        <v>0</v>
      </c>
    </row>
    <row r="177" spans="1:13" ht="26.25" thickBot="1" x14ac:dyDescent="0.25">
      <c r="A177" s="1291"/>
      <c r="B177" s="1291"/>
      <c r="C177" s="1294"/>
      <c r="D177" s="1299"/>
      <c r="E177" s="29" t="s">
        <v>47</v>
      </c>
      <c r="F177" s="44"/>
      <c r="G177" s="48">
        <f t="shared" ref="G177:G180" si="14">COUNTIF(F177,F177)*I177</f>
        <v>0</v>
      </c>
      <c r="H177" s="45"/>
      <c r="I177" s="39">
        <v>15</v>
      </c>
      <c r="K177" s="33" t="s">
        <v>64</v>
      </c>
      <c r="L177" s="32">
        <v>1</v>
      </c>
      <c r="M177" s="32">
        <v>1</v>
      </c>
    </row>
    <row r="178" spans="1:13" ht="26.25" thickBot="1" x14ac:dyDescent="0.25">
      <c r="A178" s="1291"/>
      <c r="B178" s="1291"/>
      <c r="C178" s="1294"/>
      <c r="D178" s="1300"/>
      <c r="E178" s="29" t="s">
        <v>48</v>
      </c>
      <c r="F178" s="44"/>
      <c r="G178" s="48">
        <f t="shared" si="14"/>
        <v>0</v>
      </c>
      <c r="H178" s="45"/>
      <c r="I178" s="39">
        <v>30</v>
      </c>
      <c r="K178" s="33" t="s">
        <v>65</v>
      </c>
      <c r="L178" s="32">
        <v>2</v>
      </c>
      <c r="M178" s="32">
        <v>2</v>
      </c>
    </row>
    <row r="179" spans="1:13" ht="26.25" thickBot="1" x14ac:dyDescent="0.25">
      <c r="A179" s="1291"/>
      <c r="B179" s="1291"/>
      <c r="C179" s="1294"/>
      <c r="D179" s="1296" t="s">
        <v>49</v>
      </c>
      <c r="E179" s="29" t="s">
        <v>50</v>
      </c>
      <c r="F179" s="44"/>
      <c r="G179" s="48">
        <f t="shared" si="14"/>
        <v>0</v>
      </c>
      <c r="H179" s="45"/>
      <c r="I179" s="39">
        <v>15</v>
      </c>
    </row>
    <row r="180" spans="1:13" ht="26.25" thickBot="1" x14ac:dyDescent="0.25">
      <c r="A180" s="1292"/>
      <c r="B180" s="1292"/>
      <c r="C180" s="1295"/>
      <c r="D180" s="1300"/>
      <c r="E180" s="29" t="s">
        <v>51</v>
      </c>
      <c r="F180" s="44"/>
      <c r="G180" s="48">
        <f t="shared" si="14"/>
        <v>0</v>
      </c>
      <c r="H180" s="45"/>
      <c r="I180" s="39">
        <v>25</v>
      </c>
    </row>
    <row r="181" spans="1:13" ht="13.5" thickBot="1" x14ac:dyDescent="0.25">
      <c r="C181" s="34"/>
      <c r="D181" s="34"/>
      <c r="E181" s="35" t="s">
        <v>52</v>
      </c>
      <c r="F181" s="1280">
        <f>SUM(G176:G180)</f>
        <v>0</v>
      </c>
      <c r="G181" s="1281"/>
      <c r="H181" s="1281"/>
      <c r="I181" s="1282"/>
    </row>
    <row r="182" spans="1:13" ht="13.5" thickBot="1" x14ac:dyDescent="0.25">
      <c r="E182" s="36" t="s">
        <v>66</v>
      </c>
      <c r="F182" s="40">
        <f>IF(F181&lt;=50,0,IF(AND(F181&gt;50,F181&lt;=75),1,IF(AND(F181&gt;75,F181&lt;=100),2)))</f>
        <v>0</v>
      </c>
      <c r="G182" s="40"/>
      <c r="H182" s="41">
        <f>IF(F174="x","probabilidad",IF(F175="x","impacto",0))</f>
        <v>0</v>
      </c>
      <c r="I182" s="42"/>
    </row>
  </sheetData>
  <sheetProtection password="CB2A" sheet="1" objects="1" scenarios="1"/>
  <mergeCells count="241">
    <mergeCell ref="K4:K7"/>
    <mergeCell ref="L4:M5"/>
    <mergeCell ref="A6:A12"/>
    <mergeCell ref="B6:B12"/>
    <mergeCell ref="C6:C12"/>
    <mergeCell ref="D6:D7"/>
    <mergeCell ref="D8:D10"/>
    <mergeCell ref="D11:D12"/>
    <mergeCell ref="A1:I2"/>
    <mergeCell ref="A4:A5"/>
    <mergeCell ref="B4:B5"/>
    <mergeCell ref="C4:C5"/>
    <mergeCell ref="D4:D5"/>
    <mergeCell ref="E4:E5"/>
    <mergeCell ref="F4:H4"/>
    <mergeCell ref="I4:I5"/>
    <mergeCell ref="K16:K19"/>
    <mergeCell ref="L16:M17"/>
    <mergeCell ref="A18:A24"/>
    <mergeCell ref="B18:B24"/>
    <mergeCell ref="C18:C24"/>
    <mergeCell ref="D18:D19"/>
    <mergeCell ref="D20:D22"/>
    <mergeCell ref="D23:D24"/>
    <mergeCell ref="F13:I13"/>
    <mergeCell ref="A16:A17"/>
    <mergeCell ref="B16:B17"/>
    <mergeCell ref="C16:C17"/>
    <mergeCell ref="D16:D17"/>
    <mergeCell ref="E16:E17"/>
    <mergeCell ref="F16:H16"/>
    <mergeCell ref="I16:I17"/>
    <mergeCell ref="K28:K31"/>
    <mergeCell ref="L28:M29"/>
    <mergeCell ref="A30:A36"/>
    <mergeCell ref="B30:B36"/>
    <mergeCell ref="C30:C36"/>
    <mergeCell ref="D30:D31"/>
    <mergeCell ref="D32:D34"/>
    <mergeCell ref="D35:D36"/>
    <mergeCell ref="F25:I25"/>
    <mergeCell ref="A28:A29"/>
    <mergeCell ref="B28:B29"/>
    <mergeCell ref="C28:C29"/>
    <mergeCell ref="D28:D29"/>
    <mergeCell ref="E28:E29"/>
    <mergeCell ref="F28:H28"/>
    <mergeCell ref="I28:I29"/>
    <mergeCell ref="K40:K43"/>
    <mergeCell ref="L40:M41"/>
    <mergeCell ref="A42:A48"/>
    <mergeCell ref="B42:B48"/>
    <mergeCell ref="C42:C48"/>
    <mergeCell ref="D42:D43"/>
    <mergeCell ref="D44:D46"/>
    <mergeCell ref="D47:D48"/>
    <mergeCell ref="F37:I37"/>
    <mergeCell ref="A40:A41"/>
    <mergeCell ref="B40:B41"/>
    <mergeCell ref="C40:C41"/>
    <mergeCell ref="D40:D41"/>
    <mergeCell ref="E40:E41"/>
    <mergeCell ref="F40:H40"/>
    <mergeCell ref="I40:I41"/>
    <mergeCell ref="K52:K55"/>
    <mergeCell ref="L52:M53"/>
    <mergeCell ref="A54:A60"/>
    <mergeCell ref="B54:B60"/>
    <mergeCell ref="C54:C60"/>
    <mergeCell ref="D54:D55"/>
    <mergeCell ref="D56:D58"/>
    <mergeCell ref="D59:D60"/>
    <mergeCell ref="F49:I49"/>
    <mergeCell ref="A52:A53"/>
    <mergeCell ref="B52:B53"/>
    <mergeCell ref="C52:C53"/>
    <mergeCell ref="D52:D53"/>
    <mergeCell ref="E52:E53"/>
    <mergeCell ref="F52:H52"/>
    <mergeCell ref="I52:I53"/>
    <mergeCell ref="K64:K67"/>
    <mergeCell ref="L64:M65"/>
    <mergeCell ref="A66:A72"/>
    <mergeCell ref="B66:B72"/>
    <mergeCell ref="C66:C72"/>
    <mergeCell ref="D66:D67"/>
    <mergeCell ref="D68:D70"/>
    <mergeCell ref="D71:D72"/>
    <mergeCell ref="F61:I61"/>
    <mergeCell ref="A64:A65"/>
    <mergeCell ref="B64:B65"/>
    <mergeCell ref="C64:C65"/>
    <mergeCell ref="D64:D65"/>
    <mergeCell ref="E64:E65"/>
    <mergeCell ref="F64:H64"/>
    <mergeCell ref="I64:I65"/>
    <mergeCell ref="K76:K79"/>
    <mergeCell ref="L76:M77"/>
    <mergeCell ref="A78:A84"/>
    <mergeCell ref="B78:B84"/>
    <mergeCell ref="C78:C84"/>
    <mergeCell ref="D78:D79"/>
    <mergeCell ref="D80:D82"/>
    <mergeCell ref="D83:D84"/>
    <mergeCell ref="F73:I73"/>
    <mergeCell ref="A76:A77"/>
    <mergeCell ref="B76:B77"/>
    <mergeCell ref="C76:C77"/>
    <mergeCell ref="D76:D77"/>
    <mergeCell ref="E76:E77"/>
    <mergeCell ref="F76:H76"/>
    <mergeCell ref="I76:I77"/>
    <mergeCell ref="K88:K91"/>
    <mergeCell ref="L88:M89"/>
    <mergeCell ref="A90:A96"/>
    <mergeCell ref="B90:B96"/>
    <mergeCell ref="C90:C96"/>
    <mergeCell ref="D90:D91"/>
    <mergeCell ref="D92:D94"/>
    <mergeCell ref="D95:D96"/>
    <mergeCell ref="F85:I85"/>
    <mergeCell ref="A88:A89"/>
    <mergeCell ref="B88:B89"/>
    <mergeCell ref="C88:C89"/>
    <mergeCell ref="D88:D89"/>
    <mergeCell ref="E88:E89"/>
    <mergeCell ref="F88:H88"/>
    <mergeCell ref="I88:I89"/>
    <mergeCell ref="K100:K103"/>
    <mergeCell ref="L100:M101"/>
    <mergeCell ref="A102:A108"/>
    <mergeCell ref="B102:B108"/>
    <mergeCell ref="C102:C108"/>
    <mergeCell ref="D102:D103"/>
    <mergeCell ref="D104:D106"/>
    <mergeCell ref="D107:D108"/>
    <mergeCell ref="F97:I97"/>
    <mergeCell ref="A100:A101"/>
    <mergeCell ref="B100:B101"/>
    <mergeCell ref="C100:C101"/>
    <mergeCell ref="D100:D101"/>
    <mergeCell ref="E100:E101"/>
    <mergeCell ref="F100:H100"/>
    <mergeCell ref="I100:I101"/>
    <mergeCell ref="K112:K115"/>
    <mergeCell ref="L112:M113"/>
    <mergeCell ref="A114:A120"/>
    <mergeCell ref="B114:B120"/>
    <mergeCell ref="C114:C120"/>
    <mergeCell ref="D114:D115"/>
    <mergeCell ref="D116:D118"/>
    <mergeCell ref="D119:D120"/>
    <mergeCell ref="F109:I109"/>
    <mergeCell ref="A112:A113"/>
    <mergeCell ref="B112:B113"/>
    <mergeCell ref="C112:C113"/>
    <mergeCell ref="D112:D113"/>
    <mergeCell ref="E112:E113"/>
    <mergeCell ref="F112:H112"/>
    <mergeCell ref="I112:I113"/>
    <mergeCell ref="K124:K127"/>
    <mergeCell ref="L124:M125"/>
    <mergeCell ref="A126:A132"/>
    <mergeCell ref="B126:B132"/>
    <mergeCell ref="C126:C132"/>
    <mergeCell ref="D126:D127"/>
    <mergeCell ref="D128:D130"/>
    <mergeCell ref="D131:D132"/>
    <mergeCell ref="F121:I121"/>
    <mergeCell ref="A124:A125"/>
    <mergeCell ref="B124:B125"/>
    <mergeCell ref="C124:C125"/>
    <mergeCell ref="D124:D125"/>
    <mergeCell ref="E124:E125"/>
    <mergeCell ref="F124:H124"/>
    <mergeCell ref="I124:I125"/>
    <mergeCell ref="K136:K139"/>
    <mergeCell ref="L136:M137"/>
    <mergeCell ref="A138:A144"/>
    <mergeCell ref="B138:B144"/>
    <mergeCell ref="C138:C144"/>
    <mergeCell ref="D138:D139"/>
    <mergeCell ref="D140:D142"/>
    <mergeCell ref="D143:D144"/>
    <mergeCell ref="F133:I133"/>
    <mergeCell ref="A136:A137"/>
    <mergeCell ref="B136:B137"/>
    <mergeCell ref="C136:C137"/>
    <mergeCell ref="D136:D137"/>
    <mergeCell ref="E136:E137"/>
    <mergeCell ref="F136:H136"/>
    <mergeCell ref="I136:I137"/>
    <mergeCell ref="K148:K151"/>
    <mergeCell ref="L148:M149"/>
    <mergeCell ref="A150:A156"/>
    <mergeCell ref="B150:B156"/>
    <mergeCell ref="C150:C156"/>
    <mergeCell ref="D150:D151"/>
    <mergeCell ref="D152:D154"/>
    <mergeCell ref="D155:D156"/>
    <mergeCell ref="F145:I145"/>
    <mergeCell ref="A148:A149"/>
    <mergeCell ref="B148:B149"/>
    <mergeCell ref="C148:C149"/>
    <mergeCell ref="D148:D149"/>
    <mergeCell ref="E148:E149"/>
    <mergeCell ref="F148:H148"/>
    <mergeCell ref="I148:I149"/>
    <mergeCell ref="L160:M161"/>
    <mergeCell ref="A162:A168"/>
    <mergeCell ref="B162:B168"/>
    <mergeCell ref="C162:C168"/>
    <mergeCell ref="D162:D163"/>
    <mergeCell ref="D164:D166"/>
    <mergeCell ref="D167:D168"/>
    <mergeCell ref="F157:I157"/>
    <mergeCell ref="A160:A161"/>
    <mergeCell ref="B160:B161"/>
    <mergeCell ref="C160:C161"/>
    <mergeCell ref="D160:D161"/>
    <mergeCell ref="E160:E161"/>
    <mergeCell ref="F160:H160"/>
    <mergeCell ref="I160:I161"/>
    <mergeCell ref="F169:I169"/>
    <mergeCell ref="A172:A173"/>
    <mergeCell ref="B172:B173"/>
    <mergeCell ref="C172:C173"/>
    <mergeCell ref="D172:D173"/>
    <mergeCell ref="E172:E173"/>
    <mergeCell ref="F172:H172"/>
    <mergeCell ref="I172:I173"/>
    <mergeCell ref="K160:K163"/>
    <mergeCell ref="F181:I181"/>
    <mergeCell ref="K172:K175"/>
    <mergeCell ref="L172:M173"/>
    <mergeCell ref="A174:A180"/>
    <mergeCell ref="B174:B180"/>
    <mergeCell ref="C174:C180"/>
    <mergeCell ref="D174:D175"/>
    <mergeCell ref="D176:D178"/>
    <mergeCell ref="D179:D18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82"/>
  <sheetViews>
    <sheetView workbookViewId="0">
      <selection activeCell="F6" sqref="F6"/>
    </sheetView>
  </sheetViews>
  <sheetFormatPr baseColWidth="10" defaultRowHeight="12.75" x14ac:dyDescent="0.2"/>
  <cols>
    <col min="1" max="1" width="11.42578125" style="27"/>
    <col min="2" max="2" width="45.85546875" style="27" customWidth="1"/>
    <col min="3" max="3" width="17.140625" style="27" customWidth="1"/>
    <col min="4" max="4" width="15" style="27" customWidth="1"/>
    <col min="5" max="5" width="41.5703125" style="27" customWidth="1"/>
    <col min="6" max="6" width="12.7109375" style="27" bestFit="1" customWidth="1"/>
    <col min="7" max="7" width="11.42578125" style="27" hidden="1" customWidth="1"/>
    <col min="8" max="8" width="11.42578125" style="27"/>
    <col min="9" max="9" width="12.28515625" style="27" bestFit="1" customWidth="1"/>
    <col min="10" max="10" width="11.42578125" style="27"/>
    <col min="11" max="11" width="20.85546875" style="27" customWidth="1"/>
    <col min="12" max="12" width="27.85546875" style="27" customWidth="1"/>
    <col min="13" max="13" width="28.140625" style="27" customWidth="1"/>
    <col min="14" max="16384" width="11.42578125" style="27"/>
  </cols>
  <sheetData>
    <row r="1" spans="1:13" ht="15" customHeight="1" x14ac:dyDescent="0.2">
      <c r="A1" s="1307" t="s">
        <v>55</v>
      </c>
      <c r="B1" s="1307"/>
      <c r="C1" s="1307"/>
      <c r="D1" s="1307"/>
      <c r="E1" s="1307"/>
      <c r="F1" s="1307"/>
      <c r="G1" s="1307"/>
      <c r="H1" s="1307"/>
      <c r="I1" s="1307"/>
    </row>
    <row r="2" spans="1:13" x14ac:dyDescent="0.2">
      <c r="A2" s="1307"/>
      <c r="B2" s="1307"/>
      <c r="C2" s="1307"/>
      <c r="D2" s="1307"/>
      <c r="E2" s="1307"/>
      <c r="F2" s="1307"/>
      <c r="G2" s="1307"/>
      <c r="H2" s="1307"/>
      <c r="I2" s="1307"/>
    </row>
    <row r="3" spans="1:13" ht="13.5" thickBot="1" x14ac:dyDescent="0.25"/>
    <row r="4" spans="1:13" ht="24.75" customHeight="1" thickBot="1" x14ac:dyDescent="0.25">
      <c r="A4" s="1283" t="s">
        <v>54</v>
      </c>
      <c r="B4" s="1283" t="s">
        <v>53</v>
      </c>
      <c r="C4" s="1283" t="s">
        <v>33</v>
      </c>
      <c r="D4" s="1301" t="s">
        <v>34</v>
      </c>
      <c r="E4" s="1301" t="s">
        <v>35</v>
      </c>
      <c r="F4" s="1303" t="s">
        <v>36</v>
      </c>
      <c r="G4" s="1304"/>
      <c r="H4" s="1305"/>
      <c r="I4" s="1301" t="s">
        <v>37</v>
      </c>
      <c r="K4" s="1283" t="s">
        <v>57</v>
      </c>
      <c r="L4" s="1286" t="s">
        <v>58</v>
      </c>
      <c r="M4" s="1287"/>
    </row>
    <row r="5" spans="1:13" ht="13.5" customHeight="1" thickBot="1" x14ac:dyDescent="0.25">
      <c r="A5" s="1285"/>
      <c r="B5" s="1285"/>
      <c r="C5" s="1285"/>
      <c r="D5" s="1302"/>
      <c r="E5" s="1302"/>
      <c r="F5" s="28" t="s">
        <v>38</v>
      </c>
      <c r="G5" s="28"/>
      <c r="H5" s="28" t="s">
        <v>39</v>
      </c>
      <c r="I5" s="1302"/>
      <c r="K5" s="1284"/>
      <c r="L5" s="1288"/>
      <c r="M5" s="1289"/>
    </row>
    <row r="6" spans="1:13" ht="27.75" customHeight="1" thickBot="1" x14ac:dyDescent="0.25">
      <c r="A6" s="1290">
        <f>'3. MATRIZ DE RIESGOS'!B22</f>
        <v>0</v>
      </c>
      <c r="B6" s="1290" t="e">
        <f>'3. MATRIZ DE RIESGOS'!#REF!</f>
        <v>#REF!</v>
      </c>
      <c r="C6" s="1306" t="s">
        <v>40</v>
      </c>
      <c r="D6" s="1296" t="s">
        <v>41</v>
      </c>
      <c r="E6" s="29" t="s">
        <v>42</v>
      </c>
      <c r="F6" s="44"/>
      <c r="G6" s="48"/>
      <c r="H6" s="44"/>
      <c r="I6" s="38" t="s">
        <v>43</v>
      </c>
      <c r="K6" s="1284"/>
      <c r="L6" s="30" t="s">
        <v>59</v>
      </c>
      <c r="M6" s="30" t="s">
        <v>61</v>
      </c>
    </row>
    <row r="7" spans="1:13" ht="27.75" customHeight="1" thickBot="1" x14ac:dyDescent="0.25">
      <c r="A7" s="1291"/>
      <c r="B7" s="1291"/>
      <c r="C7" s="1294"/>
      <c r="D7" s="1297"/>
      <c r="E7" s="43" t="s">
        <v>44</v>
      </c>
      <c r="F7" s="44"/>
      <c r="G7" s="48"/>
      <c r="H7" s="45"/>
      <c r="I7" s="38" t="s">
        <v>43</v>
      </c>
      <c r="K7" s="1285"/>
      <c r="L7" s="31" t="s">
        <v>60</v>
      </c>
      <c r="M7" s="31" t="s">
        <v>62</v>
      </c>
    </row>
    <row r="8" spans="1:13" ht="27.75" customHeight="1" thickBot="1" x14ac:dyDescent="0.25">
      <c r="A8" s="1291"/>
      <c r="B8" s="1291"/>
      <c r="C8" s="1294"/>
      <c r="D8" s="1298" t="s">
        <v>45</v>
      </c>
      <c r="E8" s="29" t="s">
        <v>46</v>
      </c>
      <c r="F8" s="44"/>
      <c r="G8" s="48">
        <f>COUNTIF(F8,F8)*I8</f>
        <v>0</v>
      </c>
      <c r="H8" s="44"/>
      <c r="I8" s="39">
        <v>15</v>
      </c>
      <c r="K8" s="33" t="s">
        <v>63</v>
      </c>
      <c r="L8" s="32">
        <v>0</v>
      </c>
      <c r="M8" s="32">
        <v>0</v>
      </c>
    </row>
    <row r="9" spans="1:13" ht="26.25" thickBot="1" x14ac:dyDescent="0.25">
      <c r="A9" s="1291"/>
      <c r="B9" s="1291"/>
      <c r="C9" s="1294"/>
      <c r="D9" s="1299"/>
      <c r="E9" s="29" t="s">
        <v>47</v>
      </c>
      <c r="F9" s="44"/>
      <c r="G9" s="48">
        <f t="shared" ref="G9:G12" si="0">COUNTIF(F9,F9)*I9</f>
        <v>0</v>
      </c>
      <c r="H9" s="44"/>
      <c r="I9" s="39">
        <v>15</v>
      </c>
      <c r="K9" s="33" t="s">
        <v>64</v>
      </c>
      <c r="L9" s="32">
        <v>1</v>
      </c>
      <c r="M9" s="32">
        <v>1</v>
      </c>
    </row>
    <row r="10" spans="1:13" ht="26.25" thickBot="1" x14ac:dyDescent="0.25">
      <c r="A10" s="1291"/>
      <c r="B10" s="1291"/>
      <c r="C10" s="1294"/>
      <c r="D10" s="1300"/>
      <c r="E10" s="29" t="s">
        <v>48</v>
      </c>
      <c r="F10" s="44"/>
      <c r="G10" s="48">
        <f t="shared" si="0"/>
        <v>0</v>
      </c>
      <c r="H10" s="45"/>
      <c r="I10" s="39">
        <v>30</v>
      </c>
      <c r="K10" s="33" t="s">
        <v>65</v>
      </c>
      <c r="L10" s="32">
        <v>2</v>
      </c>
      <c r="M10" s="32">
        <v>2</v>
      </c>
    </row>
    <row r="11" spans="1:13" ht="26.25" thickBot="1" x14ac:dyDescent="0.25">
      <c r="A11" s="1291"/>
      <c r="B11" s="1291"/>
      <c r="C11" s="1294"/>
      <c r="D11" s="1296" t="s">
        <v>49</v>
      </c>
      <c r="E11" s="29" t="s">
        <v>50</v>
      </c>
      <c r="F11" s="44"/>
      <c r="G11" s="48">
        <f t="shared" si="0"/>
        <v>0</v>
      </c>
      <c r="H11" s="44"/>
      <c r="I11" s="39">
        <v>15</v>
      </c>
    </row>
    <row r="12" spans="1:13" ht="26.25" thickBot="1" x14ac:dyDescent="0.25">
      <c r="A12" s="1292"/>
      <c r="B12" s="1292"/>
      <c r="C12" s="1295"/>
      <c r="D12" s="1300"/>
      <c r="E12" s="29" t="s">
        <v>51</v>
      </c>
      <c r="F12" s="44"/>
      <c r="G12" s="48">
        <f t="shared" si="0"/>
        <v>0</v>
      </c>
      <c r="H12" s="44"/>
      <c r="I12" s="39">
        <v>25</v>
      </c>
    </row>
    <row r="13" spans="1:13" ht="13.5" thickBot="1" x14ac:dyDescent="0.25">
      <c r="C13" s="34"/>
      <c r="D13" s="34"/>
      <c r="E13" s="35" t="s">
        <v>52</v>
      </c>
      <c r="F13" s="1280">
        <f>SUM(G8:G12)</f>
        <v>0</v>
      </c>
      <c r="G13" s="1281"/>
      <c r="H13" s="1281"/>
      <c r="I13" s="1282"/>
    </row>
    <row r="14" spans="1:13" ht="13.5" thickBot="1" x14ac:dyDescent="0.25">
      <c r="E14" s="36" t="s">
        <v>66</v>
      </c>
      <c r="F14" s="40">
        <f>IF(F13&lt;=50,0,IF(AND(F13&gt;50,F13&lt;=75),1,IF(AND(F13&gt;75,F13&lt;=100),2)))</f>
        <v>0</v>
      </c>
      <c r="G14" s="40"/>
      <c r="H14" s="41">
        <f>IF(F6="x","probabilidad",IF(F7="x","impacto",0))</f>
        <v>0</v>
      </c>
      <c r="I14" s="42"/>
    </row>
    <row r="15" spans="1:13" ht="13.5" thickBot="1" x14ac:dyDescent="0.25"/>
    <row r="16" spans="1:13" ht="24.75" customHeight="1" thickBot="1" x14ac:dyDescent="0.25">
      <c r="A16" s="1283" t="s">
        <v>54</v>
      </c>
      <c r="B16" s="1283" t="s">
        <v>53</v>
      </c>
      <c r="C16" s="1283" t="s">
        <v>33</v>
      </c>
      <c r="D16" s="1301" t="s">
        <v>34</v>
      </c>
      <c r="E16" s="1301" t="s">
        <v>35</v>
      </c>
      <c r="F16" s="1303" t="s">
        <v>36</v>
      </c>
      <c r="G16" s="1304"/>
      <c r="H16" s="1305"/>
      <c r="I16" s="1301" t="s">
        <v>37</v>
      </c>
      <c r="K16" s="1283" t="s">
        <v>57</v>
      </c>
      <c r="L16" s="1286" t="s">
        <v>58</v>
      </c>
      <c r="M16" s="1287"/>
    </row>
    <row r="17" spans="1:13" ht="13.5" thickBot="1" x14ac:dyDescent="0.25">
      <c r="A17" s="1285"/>
      <c r="B17" s="1285"/>
      <c r="C17" s="1285"/>
      <c r="D17" s="1302"/>
      <c r="E17" s="1302"/>
      <c r="F17" s="28" t="s">
        <v>38</v>
      </c>
      <c r="G17" s="28"/>
      <c r="H17" s="28" t="s">
        <v>39</v>
      </c>
      <c r="I17" s="1302"/>
      <c r="K17" s="1284"/>
      <c r="L17" s="1288"/>
      <c r="M17" s="1289"/>
    </row>
    <row r="18" spans="1:13" ht="26.25" thickBot="1" x14ac:dyDescent="0.25">
      <c r="A18" s="1290">
        <f>'3. MATRIZ DE RIESGOS'!B23</f>
        <v>0</v>
      </c>
      <c r="B18" s="1290" t="e">
        <f>'3. MATRIZ DE RIESGOS'!#REF!</f>
        <v>#REF!</v>
      </c>
      <c r="C18" s="1306" t="s">
        <v>40</v>
      </c>
      <c r="D18" s="1296" t="s">
        <v>41</v>
      </c>
      <c r="E18" s="29" t="s">
        <v>42</v>
      </c>
      <c r="F18" s="44"/>
      <c r="G18" s="48"/>
      <c r="H18" s="45"/>
      <c r="I18" s="38" t="s">
        <v>43</v>
      </c>
      <c r="K18" s="1284"/>
      <c r="L18" s="30" t="s">
        <v>59</v>
      </c>
      <c r="M18" s="30" t="s">
        <v>61</v>
      </c>
    </row>
    <row r="19" spans="1:13" ht="26.25" thickBot="1" x14ac:dyDescent="0.25">
      <c r="A19" s="1291"/>
      <c r="B19" s="1291"/>
      <c r="C19" s="1294"/>
      <c r="D19" s="1297"/>
      <c r="E19" s="29" t="s">
        <v>44</v>
      </c>
      <c r="F19" s="44"/>
      <c r="G19" s="48"/>
      <c r="H19" s="45"/>
      <c r="I19" s="38" t="s">
        <v>43</v>
      </c>
      <c r="K19" s="1285"/>
      <c r="L19" s="31" t="s">
        <v>60</v>
      </c>
      <c r="M19" s="31" t="s">
        <v>62</v>
      </c>
    </row>
    <row r="20" spans="1:13" ht="26.25" customHeight="1" thickBot="1" x14ac:dyDescent="0.25">
      <c r="A20" s="1291"/>
      <c r="B20" s="1291"/>
      <c r="C20" s="1294"/>
      <c r="D20" s="1298" t="s">
        <v>45</v>
      </c>
      <c r="E20" s="29" t="s">
        <v>46</v>
      </c>
      <c r="F20" s="44"/>
      <c r="G20" s="48">
        <f>COUNTIF(F20,F20)*I20</f>
        <v>0</v>
      </c>
      <c r="H20" s="44"/>
      <c r="I20" s="39">
        <v>15</v>
      </c>
      <c r="K20" s="33" t="s">
        <v>63</v>
      </c>
      <c r="L20" s="32">
        <v>0</v>
      </c>
      <c r="M20" s="32">
        <v>0</v>
      </c>
    </row>
    <row r="21" spans="1:13" ht="26.25" thickBot="1" x14ac:dyDescent="0.25">
      <c r="A21" s="1291"/>
      <c r="B21" s="1291"/>
      <c r="C21" s="1294"/>
      <c r="D21" s="1299"/>
      <c r="E21" s="29" t="s">
        <v>47</v>
      </c>
      <c r="F21" s="44"/>
      <c r="G21" s="48">
        <f t="shared" ref="G21:G24" si="1">COUNTIF(F21,F21)*I21</f>
        <v>0</v>
      </c>
      <c r="H21" s="45"/>
      <c r="I21" s="39">
        <v>15</v>
      </c>
      <c r="K21" s="33" t="s">
        <v>64</v>
      </c>
      <c r="L21" s="32">
        <v>1</v>
      </c>
      <c r="M21" s="32">
        <v>1</v>
      </c>
    </row>
    <row r="22" spans="1:13" ht="26.25" thickBot="1" x14ac:dyDescent="0.25">
      <c r="A22" s="1291"/>
      <c r="B22" s="1291"/>
      <c r="C22" s="1294"/>
      <c r="D22" s="1300"/>
      <c r="E22" s="29" t="s">
        <v>48</v>
      </c>
      <c r="F22" s="44"/>
      <c r="G22" s="48">
        <f t="shared" si="1"/>
        <v>0</v>
      </c>
      <c r="H22" s="44"/>
      <c r="I22" s="39">
        <v>30</v>
      </c>
      <c r="K22" s="33" t="s">
        <v>65</v>
      </c>
      <c r="L22" s="32">
        <v>2</v>
      </c>
      <c r="M22" s="32">
        <v>2</v>
      </c>
    </row>
    <row r="23" spans="1:13" ht="26.25" thickBot="1" x14ac:dyDescent="0.25">
      <c r="A23" s="1291"/>
      <c r="B23" s="1291"/>
      <c r="C23" s="1294"/>
      <c r="D23" s="1296" t="s">
        <v>49</v>
      </c>
      <c r="E23" s="29" t="s">
        <v>50</v>
      </c>
      <c r="F23" s="44"/>
      <c r="G23" s="48">
        <f t="shared" si="1"/>
        <v>0</v>
      </c>
      <c r="H23" s="44"/>
      <c r="I23" s="39">
        <v>15</v>
      </c>
    </row>
    <row r="24" spans="1:13" ht="26.25" thickBot="1" x14ac:dyDescent="0.25">
      <c r="A24" s="1292"/>
      <c r="B24" s="1292"/>
      <c r="C24" s="1295"/>
      <c r="D24" s="1300"/>
      <c r="E24" s="37" t="s">
        <v>51</v>
      </c>
      <c r="F24" s="46"/>
      <c r="G24" s="49">
        <f t="shared" si="1"/>
        <v>0</v>
      </c>
      <c r="H24" s="47"/>
      <c r="I24" s="39">
        <v>25</v>
      </c>
    </row>
    <row r="25" spans="1:13" ht="13.5" thickBot="1" x14ac:dyDescent="0.25">
      <c r="C25" s="34"/>
      <c r="D25" s="34"/>
      <c r="E25" s="35" t="s">
        <v>52</v>
      </c>
      <c r="F25" s="1280">
        <f>SUM(G20:G24)</f>
        <v>0</v>
      </c>
      <c r="G25" s="1281"/>
      <c r="H25" s="1281"/>
      <c r="I25" s="1282"/>
    </row>
    <row r="26" spans="1:13" ht="13.5" thickBot="1" x14ac:dyDescent="0.25">
      <c r="E26" s="36" t="s">
        <v>66</v>
      </c>
      <c r="F26" s="40">
        <f>IF(F25&lt;=50,0,IF(AND(F25&gt;50,F25&lt;=75),1,IF(AND(F25&gt;75,F25&lt;=100),2)))</f>
        <v>0</v>
      </c>
      <c r="G26" s="40"/>
      <c r="H26" s="41">
        <f>IF(F18="x","probabilidad",IF(F19="x","impacto",0))</f>
        <v>0</v>
      </c>
      <c r="I26" s="42"/>
    </row>
    <row r="27" spans="1:13" ht="13.5" thickBot="1" x14ac:dyDescent="0.25"/>
    <row r="28" spans="1:13" ht="24.75" customHeight="1" thickBot="1" x14ac:dyDescent="0.25">
      <c r="A28" s="1283" t="s">
        <v>54</v>
      </c>
      <c r="B28" s="1283" t="s">
        <v>53</v>
      </c>
      <c r="C28" s="1283" t="s">
        <v>33</v>
      </c>
      <c r="D28" s="1301" t="s">
        <v>34</v>
      </c>
      <c r="E28" s="1301" t="s">
        <v>35</v>
      </c>
      <c r="F28" s="1303" t="s">
        <v>36</v>
      </c>
      <c r="G28" s="1304"/>
      <c r="H28" s="1305"/>
      <c r="I28" s="1301" t="s">
        <v>37</v>
      </c>
      <c r="K28" s="1283" t="s">
        <v>57</v>
      </c>
      <c r="L28" s="1286" t="s">
        <v>58</v>
      </c>
      <c r="M28" s="1287"/>
    </row>
    <row r="29" spans="1:13" ht="13.5" thickBot="1" x14ac:dyDescent="0.25">
      <c r="A29" s="1285"/>
      <c r="B29" s="1285"/>
      <c r="C29" s="1285"/>
      <c r="D29" s="1302"/>
      <c r="E29" s="1302"/>
      <c r="F29" s="28" t="s">
        <v>38</v>
      </c>
      <c r="G29" s="28"/>
      <c r="H29" s="28" t="s">
        <v>39</v>
      </c>
      <c r="I29" s="1302"/>
      <c r="K29" s="1284"/>
      <c r="L29" s="1288"/>
      <c r="M29" s="1289"/>
    </row>
    <row r="30" spans="1:13" ht="26.25" thickBot="1" x14ac:dyDescent="0.25">
      <c r="A30" s="1290" t="e">
        <f>'3. MATRIZ DE RIESGOS'!#REF!</f>
        <v>#REF!</v>
      </c>
      <c r="B30" s="1290" t="e">
        <f>'3. MATRIZ DE RIESGOS'!#REF!</f>
        <v>#REF!</v>
      </c>
      <c r="C30" s="1306" t="s">
        <v>40</v>
      </c>
      <c r="D30" s="1296" t="s">
        <v>41</v>
      </c>
      <c r="E30" s="29" t="s">
        <v>42</v>
      </c>
      <c r="F30" s="45"/>
      <c r="G30" s="48"/>
      <c r="H30" s="45"/>
      <c r="I30" s="38" t="s">
        <v>43</v>
      </c>
      <c r="K30" s="1284"/>
      <c r="L30" s="30" t="s">
        <v>59</v>
      </c>
      <c r="M30" s="30" t="s">
        <v>61</v>
      </c>
    </row>
    <row r="31" spans="1:13" ht="26.25" thickBot="1" x14ac:dyDescent="0.25">
      <c r="A31" s="1291"/>
      <c r="B31" s="1291"/>
      <c r="C31" s="1294"/>
      <c r="D31" s="1297"/>
      <c r="E31" s="29" t="s">
        <v>44</v>
      </c>
      <c r="F31" s="44"/>
      <c r="G31" s="48"/>
      <c r="H31" s="45"/>
      <c r="I31" s="38" t="s">
        <v>43</v>
      </c>
      <c r="K31" s="1285"/>
      <c r="L31" s="31" t="s">
        <v>60</v>
      </c>
      <c r="M31" s="31" t="s">
        <v>62</v>
      </c>
    </row>
    <row r="32" spans="1:13" ht="26.25" customHeight="1" thickBot="1" x14ac:dyDescent="0.25">
      <c r="A32" s="1291"/>
      <c r="B32" s="1291"/>
      <c r="C32" s="1294"/>
      <c r="D32" s="1298" t="s">
        <v>45</v>
      </c>
      <c r="E32" s="29" t="s">
        <v>46</v>
      </c>
      <c r="F32" s="44"/>
      <c r="G32" s="48">
        <f>COUNTIF(F32,F32)*I32</f>
        <v>0</v>
      </c>
      <c r="H32" s="44"/>
      <c r="I32" s="39">
        <v>15</v>
      </c>
      <c r="K32" s="33" t="s">
        <v>63</v>
      </c>
      <c r="L32" s="32">
        <v>0</v>
      </c>
      <c r="M32" s="32">
        <v>0</v>
      </c>
    </row>
    <row r="33" spans="1:13" ht="26.25" thickBot="1" x14ac:dyDescent="0.25">
      <c r="A33" s="1291"/>
      <c r="B33" s="1291"/>
      <c r="C33" s="1294"/>
      <c r="D33" s="1299"/>
      <c r="E33" s="29" t="s">
        <v>47</v>
      </c>
      <c r="F33" s="44"/>
      <c r="G33" s="48">
        <f t="shared" ref="G33:G36" si="2">COUNTIF(F33,F33)*I33</f>
        <v>0</v>
      </c>
      <c r="H33" s="45"/>
      <c r="I33" s="39">
        <v>15</v>
      </c>
      <c r="K33" s="33" t="s">
        <v>64</v>
      </c>
      <c r="L33" s="32">
        <v>1</v>
      </c>
      <c r="M33" s="32">
        <v>1</v>
      </c>
    </row>
    <row r="34" spans="1:13" ht="26.25" thickBot="1" x14ac:dyDescent="0.25">
      <c r="A34" s="1291"/>
      <c r="B34" s="1291"/>
      <c r="C34" s="1294"/>
      <c r="D34" s="1300"/>
      <c r="E34" s="29" t="s">
        <v>48</v>
      </c>
      <c r="F34" s="44"/>
      <c r="G34" s="48">
        <f t="shared" si="2"/>
        <v>0</v>
      </c>
      <c r="H34" s="45"/>
      <c r="I34" s="39">
        <v>30</v>
      </c>
      <c r="K34" s="33" t="s">
        <v>65</v>
      </c>
      <c r="L34" s="32">
        <v>2</v>
      </c>
      <c r="M34" s="32">
        <v>2</v>
      </c>
    </row>
    <row r="35" spans="1:13" ht="26.25" thickBot="1" x14ac:dyDescent="0.25">
      <c r="A35" s="1291"/>
      <c r="B35" s="1291"/>
      <c r="C35" s="1294"/>
      <c r="D35" s="1296" t="s">
        <v>49</v>
      </c>
      <c r="E35" s="29" t="s">
        <v>50</v>
      </c>
      <c r="F35" s="44"/>
      <c r="G35" s="48">
        <f t="shared" si="2"/>
        <v>0</v>
      </c>
      <c r="H35" s="45"/>
      <c r="I35" s="39">
        <v>15</v>
      </c>
    </row>
    <row r="36" spans="1:13" ht="26.25" thickBot="1" x14ac:dyDescent="0.25">
      <c r="A36" s="1292"/>
      <c r="B36" s="1292"/>
      <c r="C36" s="1295"/>
      <c r="D36" s="1300"/>
      <c r="E36" s="29" t="s">
        <v>51</v>
      </c>
      <c r="F36" s="44"/>
      <c r="G36" s="48">
        <f t="shared" si="2"/>
        <v>0</v>
      </c>
      <c r="H36" s="44"/>
      <c r="I36" s="39">
        <v>25</v>
      </c>
    </row>
    <row r="37" spans="1:13" ht="13.5" thickBot="1" x14ac:dyDescent="0.25">
      <c r="C37" s="34"/>
      <c r="D37" s="34"/>
      <c r="E37" s="35" t="s">
        <v>52</v>
      </c>
      <c r="F37" s="1280">
        <f>SUM(G32:G36)</f>
        <v>0</v>
      </c>
      <c r="G37" s="1281"/>
      <c r="H37" s="1281"/>
      <c r="I37" s="1282"/>
    </row>
    <row r="38" spans="1:13" ht="13.5" thickBot="1" x14ac:dyDescent="0.25">
      <c r="E38" s="36" t="s">
        <v>66</v>
      </c>
      <c r="F38" s="40">
        <f>IF(F37&lt;=50,0,IF(AND(F37&gt;50,F37&lt;=75),1,IF(AND(F37&gt;75,F37&lt;=100),2)))</f>
        <v>0</v>
      </c>
      <c r="G38" s="40"/>
      <c r="H38" s="41">
        <f>IF(F30="x","probabilidad",IF(F31="x","impacto",0))</f>
        <v>0</v>
      </c>
      <c r="I38" s="42"/>
    </row>
    <row r="39" spans="1:13" ht="13.5" thickBot="1" x14ac:dyDescent="0.25"/>
    <row r="40" spans="1:13" ht="24.75" customHeight="1" thickBot="1" x14ac:dyDescent="0.25">
      <c r="A40" s="1283" t="s">
        <v>54</v>
      </c>
      <c r="B40" s="1283" t="s">
        <v>53</v>
      </c>
      <c r="C40" s="1283" t="s">
        <v>33</v>
      </c>
      <c r="D40" s="1301" t="s">
        <v>34</v>
      </c>
      <c r="E40" s="1301" t="s">
        <v>35</v>
      </c>
      <c r="F40" s="1303" t="s">
        <v>36</v>
      </c>
      <c r="G40" s="1304"/>
      <c r="H40" s="1305"/>
      <c r="I40" s="1301" t="s">
        <v>37</v>
      </c>
      <c r="K40" s="1283" t="s">
        <v>57</v>
      </c>
      <c r="L40" s="1286" t="s">
        <v>58</v>
      </c>
      <c r="M40" s="1287"/>
    </row>
    <row r="41" spans="1:13" ht="13.5" thickBot="1" x14ac:dyDescent="0.25">
      <c r="A41" s="1285"/>
      <c r="B41" s="1285"/>
      <c r="C41" s="1285"/>
      <c r="D41" s="1302"/>
      <c r="E41" s="1302"/>
      <c r="F41" s="28" t="s">
        <v>38</v>
      </c>
      <c r="G41" s="28"/>
      <c r="H41" s="28" t="s">
        <v>39</v>
      </c>
      <c r="I41" s="1302"/>
      <c r="K41" s="1284"/>
      <c r="L41" s="1288"/>
      <c r="M41" s="1289"/>
    </row>
    <row r="42" spans="1:13" ht="26.25" thickBot="1" x14ac:dyDescent="0.25">
      <c r="A42" s="1290" t="e">
        <f>'3. MATRIZ DE RIESGOS'!#REF!</f>
        <v>#REF!</v>
      </c>
      <c r="B42" s="1290" t="e">
        <f>'3. MATRIZ DE RIESGOS'!#REF!</f>
        <v>#REF!</v>
      </c>
      <c r="C42" s="1306" t="s">
        <v>40</v>
      </c>
      <c r="D42" s="1296" t="s">
        <v>41</v>
      </c>
      <c r="E42" s="29" t="s">
        <v>42</v>
      </c>
      <c r="F42" s="44"/>
      <c r="G42" s="48"/>
      <c r="H42" s="45"/>
      <c r="I42" s="38" t="s">
        <v>43</v>
      </c>
      <c r="K42" s="1284"/>
      <c r="L42" s="30" t="s">
        <v>59</v>
      </c>
      <c r="M42" s="30" t="s">
        <v>61</v>
      </c>
    </row>
    <row r="43" spans="1:13" ht="26.25" thickBot="1" x14ac:dyDescent="0.25">
      <c r="A43" s="1291"/>
      <c r="B43" s="1291"/>
      <c r="C43" s="1294"/>
      <c r="D43" s="1297"/>
      <c r="E43" s="29" t="s">
        <v>44</v>
      </c>
      <c r="F43" s="45"/>
      <c r="G43" s="48"/>
      <c r="H43" s="45"/>
      <c r="I43" s="38" t="s">
        <v>43</v>
      </c>
      <c r="K43" s="1285"/>
      <c r="L43" s="31" t="s">
        <v>60</v>
      </c>
      <c r="M43" s="31" t="s">
        <v>62</v>
      </c>
    </row>
    <row r="44" spans="1:13" ht="26.25" customHeight="1" thickBot="1" x14ac:dyDescent="0.25">
      <c r="A44" s="1291"/>
      <c r="B44" s="1291"/>
      <c r="C44" s="1294"/>
      <c r="D44" s="1298" t="s">
        <v>45</v>
      </c>
      <c r="E44" s="29" t="s">
        <v>46</v>
      </c>
      <c r="F44" s="44"/>
      <c r="G44" s="48">
        <f>COUNTIF(F44,F44)*I44</f>
        <v>0</v>
      </c>
      <c r="H44" s="44"/>
      <c r="I44" s="39">
        <v>15</v>
      </c>
      <c r="K44" s="33" t="s">
        <v>63</v>
      </c>
      <c r="L44" s="32">
        <v>0</v>
      </c>
      <c r="M44" s="32">
        <v>0</v>
      </c>
    </row>
    <row r="45" spans="1:13" ht="26.25" thickBot="1" x14ac:dyDescent="0.25">
      <c r="A45" s="1291"/>
      <c r="B45" s="1291"/>
      <c r="C45" s="1294"/>
      <c r="D45" s="1299"/>
      <c r="E45" s="29" t="s">
        <v>47</v>
      </c>
      <c r="F45" s="44"/>
      <c r="G45" s="48">
        <f t="shared" ref="G45:G48" si="3">COUNTIF(F45,F45)*I45</f>
        <v>0</v>
      </c>
      <c r="H45" s="45"/>
      <c r="I45" s="39">
        <v>15</v>
      </c>
      <c r="K45" s="33" t="s">
        <v>64</v>
      </c>
      <c r="L45" s="32">
        <v>1</v>
      </c>
      <c r="M45" s="32">
        <v>1</v>
      </c>
    </row>
    <row r="46" spans="1:13" ht="26.25" thickBot="1" x14ac:dyDescent="0.25">
      <c r="A46" s="1291"/>
      <c r="B46" s="1291"/>
      <c r="C46" s="1294"/>
      <c r="D46" s="1300"/>
      <c r="E46" s="29" t="s">
        <v>48</v>
      </c>
      <c r="F46" s="44"/>
      <c r="G46" s="48">
        <f t="shared" si="3"/>
        <v>0</v>
      </c>
      <c r="H46" s="45"/>
      <c r="I46" s="39">
        <v>30</v>
      </c>
      <c r="K46" s="33" t="s">
        <v>65</v>
      </c>
      <c r="L46" s="32">
        <v>2</v>
      </c>
      <c r="M46" s="32">
        <v>2</v>
      </c>
    </row>
    <row r="47" spans="1:13" ht="26.25" thickBot="1" x14ac:dyDescent="0.25">
      <c r="A47" s="1291"/>
      <c r="B47" s="1291"/>
      <c r="C47" s="1294"/>
      <c r="D47" s="1296" t="s">
        <v>49</v>
      </c>
      <c r="E47" s="29" t="s">
        <v>50</v>
      </c>
      <c r="F47" s="44"/>
      <c r="G47" s="48">
        <f t="shared" si="3"/>
        <v>0</v>
      </c>
      <c r="H47" s="45"/>
      <c r="I47" s="39">
        <v>15</v>
      </c>
    </row>
    <row r="48" spans="1:13" ht="26.25" thickBot="1" x14ac:dyDescent="0.25">
      <c r="A48" s="1292"/>
      <c r="B48" s="1292"/>
      <c r="C48" s="1295"/>
      <c r="D48" s="1300"/>
      <c r="E48" s="29" t="s">
        <v>51</v>
      </c>
      <c r="F48" s="44"/>
      <c r="G48" s="48">
        <f t="shared" si="3"/>
        <v>0</v>
      </c>
      <c r="H48" s="45"/>
      <c r="I48" s="39">
        <v>25</v>
      </c>
    </row>
    <row r="49" spans="1:13" ht="13.5" thickBot="1" x14ac:dyDescent="0.25">
      <c r="C49" s="34"/>
      <c r="D49" s="34"/>
      <c r="E49" s="35" t="s">
        <v>52</v>
      </c>
      <c r="F49" s="1280">
        <f>SUM(G44:G48)</f>
        <v>0</v>
      </c>
      <c r="G49" s="1281"/>
      <c r="H49" s="1281"/>
      <c r="I49" s="1282"/>
    </row>
    <row r="50" spans="1:13" ht="13.5" thickBot="1" x14ac:dyDescent="0.25">
      <c r="E50" s="36" t="s">
        <v>66</v>
      </c>
      <c r="F50" s="40">
        <f>IF(F49&lt;=50,0,IF(AND(F49&gt;50,F49&lt;=75),1,IF(AND(F49&gt;75,F49&lt;=100),2)))</f>
        <v>0</v>
      </c>
      <c r="G50" s="40"/>
      <c r="H50" s="41">
        <f>IF(F42="x","probabilidad",IF(F43="x","impacto",0))</f>
        <v>0</v>
      </c>
      <c r="I50" s="42"/>
    </row>
    <row r="51" spans="1:13" ht="13.5" thickBot="1" x14ac:dyDescent="0.25"/>
    <row r="52" spans="1:13" ht="24.75" customHeight="1" thickBot="1" x14ac:dyDescent="0.25">
      <c r="A52" s="1283" t="s">
        <v>54</v>
      </c>
      <c r="B52" s="1283" t="s">
        <v>53</v>
      </c>
      <c r="C52" s="1283" t="s">
        <v>33</v>
      </c>
      <c r="D52" s="1301" t="s">
        <v>34</v>
      </c>
      <c r="E52" s="1301" t="s">
        <v>35</v>
      </c>
      <c r="F52" s="1303" t="s">
        <v>36</v>
      </c>
      <c r="G52" s="1304"/>
      <c r="H52" s="1305"/>
      <c r="I52" s="1301" t="s">
        <v>37</v>
      </c>
      <c r="K52" s="1283" t="s">
        <v>57</v>
      </c>
      <c r="L52" s="1286" t="s">
        <v>58</v>
      </c>
      <c r="M52" s="1287"/>
    </row>
    <row r="53" spans="1:13" ht="13.5" thickBot="1" x14ac:dyDescent="0.25">
      <c r="A53" s="1285"/>
      <c r="B53" s="1285"/>
      <c r="C53" s="1285"/>
      <c r="D53" s="1302"/>
      <c r="E53" s="1302"/>
      <c r="F53" s="28" t="s">
        <v>38</v>
      </c>
      <c r="G53" s="28"/>
      <c r="H53" s="28" t="s">
        <v>39</v>
      </c>
      <c r="I53" s="1302"/>
      <c r="K53" s="1284"/>
      <c r="L53" s="1288"/>
      <c r="M53" s="1289"/>
    </row>
    <row r="54" spans="1:13" ht="26.25" thickBot="1" x14ac:dyDescent="0.25">
      <c r="A54" s="1290" t="e">
        <f>'3. MATRIZ DE RIESGOS'!#REF!</f>
        <v>#REF!</v>
      </c>
      <c r="B54" s="1290" t="e">
        <f>'3. MATRIZ DE RIESGOS'!#REF!</f>
        <v>#REF!</v>
      </c>
      <c r="C54" s="1293" t="s">
        <v>40</v>
      </c>
      <c r="D54" s="1296" t="s">
        <v>41</v>
      </c>
      <c r="E54" s="29" t="s">
        <v>42</v>
      </c>
      <c r="F54" s="44"/>
      <c r="G54" s="48"/>
      <c r="H54" s="45"/>
      <c r="I54" s="38" t="s">
        <v>43</v>
      </c>
      <c r="K54" s="1284"/>
      <c r="L54" s="30" t="s">
        <v>59</v>
      </c>
      <c r="M54" s="30" t="s">
        <v>61</v>
      </c>
    </row>
    <row r="55" spans="1:13" ht="26.25" thickBot="1" x14ac:dyDescent="0.25">
      <c r="A55" s="1291"/>
      <c r="B55" s="1291"/>
      <c r="C55" s="1294"/>
      <c r="D55" s="1297"/>
      <c r="E55" s="29" t="s">
        <v>44</v>
      </c>
      <c r="F55" s="44"/>
      <c r="G55" s="48"/>
      <c r="H55" s="45"/>
      <c r="I55" s="38" t="s">
        <v>43</v>
      </c>
      <c r="K55" s="1285"/>
      <c r="L55" s="31" t="s">
        <v>60</v>
      </c>
      <c r="M55" s="31" t="s">
        <v>62</v>
      </c>
    </row>
    <row r="56" spans="1:13" ht="26.25" customHeight="1" thickBot="1" x14ac:dyDescent="0.25">
      <c r="A56" s="1291"/>
      <c r="B56" s="1291"/>
      <c r="C56" s="1294"/>
      <c r="D56" s="1298" t="s">
        <v>45</v>
      </c>
      <c r="E56" s="29" t="s">
        <v>46</v>
      </c>
      <c r="F56" s="44"/>
      <c r="G56" s="48">
        <f>COUNTIF(F56,F56)*I56</f>
        <v>0</v>
      </c>
      <c r="H56" s="45"/>
      <c r="I56" s="39">
        <v>15</v>
      </c>
      <c r="K56" s="33" t="s">
        <v>63</v>
      </c>
      <c r="L56" s="32">
        <v>0</v>
      </c>
      <c r="M56" s="32">
        <v>0</v>
      </c>
    </row>
    <row r="57" spans="1:13" ht="26.25" thickBot="1" x14ac:dyDescent="0.25">
      <c r="A57" s="1291"/>
      <c r="B57" s="1291"/>
      <c r="C57" s="1294"/>
      <c r="D57" s="1299"/>
      <c r="E57" s="29" t="s">
        <v>47</v>
      </c>
      <c r="F57" s="44"/>
      <c r="G57" s="48">
        <f t="shared" ref="G57:G60" si="4">COUNTIF(F57,F57)*I57</f>
        <v>0</v>
      </c>
      <c r="H57" s="45"/>
      <c r="I57" s="39">
        <v>15</v>
      </c>
      <c r="K57" s="33" t="s">
        <v>64</v>
      </c>
      <c r="L57" s="32">
        <v>1</v>
      </c>
      <c r="M57" s="32">
        <v>1</v>
      </c>
    </row>
    <row r="58" spans="1:13" ht="26.25" thickBot="1" x14ac:dyDescent="0.25">
      <c r="A58" s="1291"/>
      <c r="B58" s="1291"/>
      <c r="C58" s="1294"/>
      <c r="D58" s="1300"/>
      <c r="E58" s="29" t="s">
        <v>48</v>
      </c>
      <c r="F58" s="44"/>
      <c r="G58" s="48">
        <f t="shared" si="4"/>
        <v>0</v>
      </c>
      <c r="H58" s="45"/>
      <c r="I58" s="39">
        <v>30</v>
      </c>
      <c r="K58" s="33" t="s">
        <v>65</v>
      </c>
      <c r="L58" s="32">
        <v>2</v>
      </c>
      <c r="M58" s="32">
        <v>2</v>
      </c>
    </row>
    <row r="59" spans="1:13" ht="26.25" thickBot="1" x14ac:dyDescent="0.25">
      <c r="A59" s="1291"/>
      <c r="B59" s="1291"/>
      <c r="C59" s="1294"/>
      <c r="D59" s="1296" t="s">
        <v>49</v>
      </c>
      <c r="E59" s="29" t="s">
        <v>50</v>
      </c>
      <c r="F59" s="44"/>
      <c r="G59" s="48">
        <f t="shared" si="4"/>
        <v>0</v>
      </c>
      <c r="H59" s="45"/>
      <c r="I59" s="39">
        <v>15</v>
      </c>
    </row>
    <row r="60" spans="1:13" ht="26.25" thickBot="1" x14ac:dyDescent="0.25">
      <c r="A60" s="1292"/>
      <c r="B60" s="1292"/>
      <c r="C60" s="1295"/>
      <c r="D60" s="1300"/>
      <c r="E60" s="29" t="s">
        <v>51</v>
      </c>
      <c r="F60" s="44"/>
      <c r="G60" s="48">
        <f t="shared" si="4"/>
        <v>0</v>
      </c>
      <c r="H60" s="44"/>
      <c r="I60" s="39">
        <v>25</v>
      </c>
    </row>
    <row r="61" spans="1:13" ht="13.5" thickBot="1" x14ac:dyDescent="0.25">
      <c r="C61" s="34"/>
      <c r="D61" s="34"/>
      <c r="E61" s="35" t="s">
        <v>52</v>
      </c>
      <c r="F61" s="1280">
        <f>SUM(G56:G60)</f>
        <v>0</v>
      </c>
      <c r="G61" s="1281"/>
      <c r="H61" s="1281"/>
      <c r="I61" s="1282"/>
    </row>
    <row r="62" spans="1:13" ht="13.5" thickBot="1" x14ac:dyDescent="0.25">
      <c r="E62" s="36" t="s">
        <v>66</v>
      </c>
      <c r="F62" s="40">
        <f>IF(F61&lt;=50,0,IF(AND(F61&gt;50,F61&lt;=75),1,IF(AND(F61&gt;75,F61&lt;=100),2)))</f>
        <v>0</v>
      </c>
      <c r="G62" s="40"/>
      <c r="H62" s="41">
        <f>IF(F54="x","probabilidad",IF(F55="x","impacto",0))</f>
        <v>0</v>
      </c>
      <c r="I62" s="42"/>
    </row>
    <row r="63" spans="1:13" ht="13.5" thickBot="1" x14ac:dyDescent="0.25"/>
    <row r="64" spans="1:13" ht="24.75" customHeight="1" thickBot="1" x14ac:dyDescent="0.25">
      <c r="A64" s="1283" t="s">
        <v>54</v>
      </c>
      <c r="B64" s="1283" t="s">
        <v>53</v>
      </c>
      <c r="C64" s="1283" t="s">
        <v>33</v>
      </c>
      <c r="D64" s="1301" t="s">
        <v>34</v>
      </c>
      <c r="E64" s="1301" t="s">
        <v>35</v>
      </c>
      <c r="F64" s="1303" t="s">
        <v>36</v>
      </c>
      <c r="G64" s="1304"/>
      <c r="H64" s="1305"/>
      <c r="I64" s="1301" t="s">
        <v>37</v>
      </c>
      <c r="K64" s="1283" t="s">
        <v>57</v>
      </c>
      <c r="L64" s="1286" t="s">
        <v>58</v>
      </c>
      <c r="M64" s="1287"/>
    </row>
    <row r="65" spans="1:13" ht="13.5" thickBot="1" x14ac:dyDescent="0.25">
      <c r="A65" s="1285"/>
      <c r="B65" s="1285"/>
      <c r="C65" s="1285"/>
      <c r="D65" s="1302"/>
      <c r="E65" s="1302"/>
      <c r="F65" s="28" t="s">
        <v>38</v>
      </c>
      <c r="G65" s="28"/>
      <c r="H65" s="28" t="s">
        <v>39</v>
      </c>
      <c r="I65" s="1302"/>
      <c r="K65" s="1284"/>
      <c r="L65" s="1288"/>
      <c r="M65" s="1289"/>
    </row>
    <row r="66" spans="1:13" ht="26.25" thickBot="1" x14ac:dyDescent="0.25">
      <c r="A66" s="1290" t="e">
        <f>'3. MATRIZ DE RIESGOS'!#REF!</f>
        <v>#REF!</v>
      </c>
      <c r="B66" s="1290" t="e">
        <f>'3. MATRIZ DE RIESGOS'!#REF!</f>
        <v>#REF!</v>
      </c>
      <c r="C66" s="1293" t="s">
        <v>40</v>
      </c>
      <c r="D66" s="1296" t="s">
        <v>41</v>
      </c>
      <c r="E66" s="29" t="s">
        <v>42</v>
      </c>
      <c r="F66" s="44"/>
      <c r="G66" s="48"/>
      <c r="H66" s="45"/>
      <c r="I66" s="38" t="s">
        <v>43</v>
      </c>
      <c r="K66" s="1284"/>
      <c r="L66" s="30" t="s">
        <v>59</v>
      </c>
      <c r="M66" s="30" t="s">
        <v>61</v>
      </c>
    </row>
    <row r="67" spans="1:13" ht="26.25" thickBot="1" x14ac:dyDescent="0.25">
      <c r="A67" s="1291"/>
      <c r="B67" s="1291"/>
      <c r="C67" s="1294"/>
      <c r="D67" s="1297"/>
      <c r="E67" s="29" t="s">
        <v>44</v>
      </c>
      <c r="F67" s="45"/>
      <c r="G67" s="48"/>
      <c r="H67" s="45"/>
      <c r="I67" s="38" t="s">
        <v>43</v>
      </c>
      <c r="K67" s="1285"/>
      <c r="L67" s="31" t="s">
        <v>60</v>
      </c>
      <c r="M67" s="31" t="s">
        <v>62</v>
      </c>
    </row>
    <row r="68" spans="1:13" ht="26.25" customHeight="1" thickBot="1" x14ac:dyDescent="0.25">
      <c r="A68" s="1291"/>
      <c r="B68" s="1291"/>
      <c r="C68" s="1294"/>
      <c r="D68" s="1298" t="s">
        <v>45</v>
      </c>
      <c r="E68" s="29" t="s">
        <v>46</v>
      </c>
      <c r="F68" s="44"/>
      <c r="G68" s="48">
        <f>COUNTIF(F68,F68)*I68</f>
        <v>0</v>
      </c>
      <c r="H68" s="45"/>
      <c r="I68" s="39">
        <v>15</v>
      </c>
      <c r="K68" s="33" t="s">
        <v>63</v>
      </c>
      <c r="L68" s="32">
        <v>0</v>
      </c>
      <c r="M68" s="32">
        <v>0</v>
      </c>
    </row>
    <row r="69" spans="1:13" ht="26.25" thickBot="1" x14ac:dyDescent="0.25">
      <c r="A69" s="1291"/>
      <c r="B69" s="1291"/>
      <c r="C69" s="1294"/>
      <c r="D69" s="1299"/>
      <c r="E69" s="29" t="s">
        <v>47</v>
      </c>
      <c r="F69" s="44"/>
      <c r="G69" s="48">
        <f t="shared" ref="G69:G72" si="5">COUNTIF(F69,F69)*I69</f>
        <v>0</v>
      </c>
      <c r="H69" s="45"/>
      <c r="I69" s="39">
        <v>15</v>
      </c>
      <c r="K69" s="33" t="s">
        <v>64</v>
      </c>
      <c r="L69" s="32">
        <v>1</v>
      </c>
      <c r="M69" s="32">
        <v>1</v>
      </c>
    </row>
    <row r="70" spans="1:13" ht="26.25" thickBot="1" x14ac:dyDescent="0.25">
      <c r="A70" s="1291"/>
      <c r="B70" s="1291"/>
      <c r="C70" s="1294"/>
      <c r="D70" s="1300"/>
      <c r="E70" s="29" t="s">
        <v>48</v>
      </c>
      <c r="F70" s="44"/>
      <c r="G70" s="48">
        <f t="shared" si="5"/>
        <v>0</v>
      </c>
      <c r="H70" s="45"/>
      <c r="I70" s="39">
        <v>30</v>
      </c>
      <c r="K70" s="33" t="s">
        <v>65</v>
      </c>
      <c r="L70" s="32">
        <v>2</v>
      </c>
      <c r="M70" s="32">
        <v>2</v>
      </c>
    </row>
    <row r="71" spans="1:13" ht="26.25" thickBot="1" x14ac:dyDescent="0.25">
      <c r="A71" s="1291"/>
      <c r="B71" s="1291"/>
      <c r="C71" s="1294"/>
      <c r="D71" s="1296" t="s">
        <v>49</v>
      </c>
      <c r="E71" s="29" t="s">
        <v>50</v>
      </c>
      <c r="F71" s="44"/>
      <c r="G71" s="48">
        <f t="shared" si="5"/>
        <v>0</v>
      </c>
      <c r="H71" s="45"/>
      <c r="I71" s="39">
        <v>15</v>
      </c>
    </row>
    <row r="72" spans="1:13" ht="26.25" thickBot="1" x14ac:dyDescent="0.25">
      <c r="A72" s="1292"/>
      <c r="B72" s="1292"/>
      <c r="C72" s="1295"/>
      <c r="D72" s="1300"/>
      <c r="E72" s="29" t="s">
        <v>51</v>
      </c>
      <c r="F72" s="44"/>
      <c r="G72" s="48">
        <f t="shared" si="5"/>
        <v>0</v>
      </c>
      <c r="H72" s="45"/>
      <c r="I72" s="39">
        <v>25</v>
      </c>
    </row>
    <row r="73" spans="1:13" ht="13.5" thickBot="1" x14ac:dyDescent="0.25">
      <c r="C73" s="34"/>
      <c r="D73" s="34"/>
      <c r="E73" s="35" t="s">
        <v>52</v>
      </c>
      <c r="F73" s="1280">
        <f>SUM(G68:G72)</f>
        <v>0</v>
      </c>
      <c r="G73" s="1281"/>
      <c r="H73" s="1281"/>
      <c r="I73" s="1282"/>
    </row>
    <row r="74" spans="1:13" ht="13.5" thickBot="1" x14ac:dyDescent="0.25">
      <c r="E74" s="36" t="s">
        <v>66</v>
      </c>
      <c r="F74" s="40">
        <f>IF(F73&lt;=50,0,IF(AND(F73&gt;50,F73&lt;=75),1,IF(AND(F73&gt;75,F73&lt;=100),2)))</f>
        <v>0</v>
      </c>
      <c r="G74" s="40"/>
      <c r="H74" s="41">
        <f>IF(F66="x","probabilidad",IF(F67="x","impacto",0))</f>
        <v>0</v>
      </c>
      <c r="I74" s="42"/>
    </row>
    <row r="75" spans="1:13" ht="13.5" thickBot="1" x14ac:dyDescent="0.25"/>
    <row r="76" spans="1:13" ht="24.75" customHeight="1" thickBot="1" x14ac:dyDescent="0.25">
      <c r="A76" s="1283" t="s">
        <v>54</v>
      </c>
      <c r="B76" s="1283" t="s">
        <v>53</v>
      </c>
      <c r="C76" s="1283" t="s">
        <v>33</v>
      </c>
      <c r="D76" s="1301" t="s">
        <v>34</v>
      </c>
      <c r="E76" s="1301" t="s">
        <v>35</v>
      </c>
      <c r="F76" s="1303" t="s">
        <v>36</v>
      </c>
      <c r="G76" s="1304"/>
      <c r="H76" s="1305"/>
      <c r="I76" s="1301" t="s">
        <v>37</v>
      </c>
      <c r="K76" s="1283" t="s">
        <v>57</v>
      </c>
      <c r="L76" s="1286" t="s">
        <v>58</v>
      </c>
      <c r="M76" s="1287"/>
    </row>
    <row r="77" spans="1:13" ht="13.5" thickBot="1" x14ac:dyDescent="0.25">
      <c r="A77" s="1285"/>
      <c r="B77" s="1285"/>
      <c r="C77" s="1285"/>
      <c r="D77" s="1302"/>
      <c r="E77" s="1302"/>
      <c r="F77" s="28" t="s">
        <v>38</v>
      </c>
      <c r="G77" s="28"/>
      <c r="H77" s="28" t="s">
        <v>39</v>
      </c>
      <c r="I77" s="1302"/>
      <c r="K77" s="1284"/>
      <c r="L77" s="1288"/>
      <c r="M77" s="1289"/>
    </row>
    <row r="78" spans="1:13" ht="26.25" thickBot="1" x14ac:dyDescent="0.25">
      <c r="A78" s="1290" t="e">
        <f>'3. MATRIZ DE RIESGOS'!#REF!</f>
        <v>#REF!</v>
      </c>
      <c r="B78" s="1290" t="e">
        <f>'3. MATRIZ DE RIESGOS'!#REF!</f>
        <v>#REF!</v>
      </c>
      <c r="C78" s="1293" t="s">
        <v>40</v>
      </c>
      <c r="D78" s="1296" t="s">
        <v>41</v>
      </c>
      <c r="E78" s="29" t="s">
        <v>42</v>
      </c>
      <c r="F78" s="45"/>
      <c r="G78" s="48"/>
      <c r="H78" s="45"/>
      <c r="I78" s="38" t="s">
        <v>43</v>
      </c>
      <c r="K78" s="1284"/>
      <c r="L78" s="30" t="s">
        <v>59</v>
      </c>
      <c r="M78" s="30" t="s">
        <v>61</v>
      </c>
    </row>
    <row r="79" spans="1:13" ht="26.25" thickBot="1" x14ac:dyDescent="0.25">
      <c r="A79" s="1291"/>
      <c r="B79" s="1291"/>
      <c r="C79" s="1294"/>
      <c r="D79" s="1297"/>
      <c r="E79" s="29" t="s">
        <v>44</v>
      </c>
      <c r="F79" s="44"/>
      <c r="G79" s="48"/>
      <c r="H79" s="45"/>
      <c r="I79" s="38" t="s">
        <v>43</v>
      </c>
      <c r="K79" s="1285"/>
      <c r="L79" s="31" t="s">
        <v>60</v>
      </c>
      <c r="M79" s="31" t="s">
        <v>62</v>
      </c>
    </row>
    <row r="80" spans="1:13" ht="26.25" customHeight="1" thickBot="1" x14ac:dyDescent="0.25">
      <c r="A80" s="1291"/>
      <c r="B80" s="1291"/>
      <c r="C80" s="1294"/>
      <c r="D80" s="1298" t="s">
        <v>45</v>
      </c>
      <c r="E80" s="29" t="s">
        <v>46</v>
      </c>
      <c r="F80" s="44"/>
      <c r="G80" s="48">
        <f>COUNTIF(F80,F80)*I80</f>
        <v>0</v>
      </c>
      <c r="H80" s="45"/>
      <c r="I80" s="39">
        <v>15</v>
      </c>
      <c r="K80" s="33" t="s">
        <v>63</v>
      </c>
      <c r="L80" s="32">
        <v>0</v>
      </c>
      <c r="M80" s="32">
        <v>0</v>
      </c>
    </row>
    <row r="81" spans="1:13" ht="26.25" thickBot="1" x14ac:dyDescent="0.25">
      <c r="A81" s="1291"/>
      <c r="B81" s="1291"/>
      <c r="C81" s="1294"/>
      <c r="D81" s="1299"/>
      <c r="E81" s="29" t="s">
        <v>47</v>
      </c>
      <c r="F81" s="44"/>
      <c r="G81" s="48">
        <f t="shared" ref="G81:G84" si="6">COUNTIF(F81,F81)*I81</f>
        <v>0</v>
      </c>
      <c r="H81" s="45"/>
      <c r="I81" s="39">
        <v>15</v>
      </c>
      <c r="K81" s="33" t="s">
        <v>64</v>
      </c>
      <c r="L81" s="32">
        <v>1</v>
      </c>
      <c r="M81" s="32">
        <v>1</v>
      </c>
    </row>
    <row r="82" spans="1:13" ht="26.25" thickBot="1" x14ac:dyDescent="0.25">
      <c r="A82" s="1291"/>
      <c r="B82" s="1291"/>
      <c r="C82" s="1294"/>
      <c r="D82" s="1300"/>
      <c r="E82" s="29" t="s">
        <v>48</v>
      </c>
      <c r="F82" s="44"/>
      <c r="G82" s="48">
        <f t="shared" si="6"/>
        <v>0</v>
      </c>
      <c r="H82" s="45"/>
      <c r="I82" s="39">
        <v>30</v>
      </c>
      <c r="K82" s="33" t="s">
        <v>65</v>
      </c>
      <c r="L82" s="32">
        <v>2</v>
      </c>
      <c r="M82" s="32">
        <v>2</v>
      </c>
    </row>
    <row r="83" spans="1:13" ht="26.25" thickBot="1" x14ac:dyDescent="0.25">
      <c r="A83" s="1291"/>
      <c r="B83" s="1291"/>
      <c r="C83" s="1294"/>
      <c r="D83" s="1296" t="s">
        <v>49</v>
      </c>
      <c r="E83" s="29" t="s">
        <v>50</v>
      </c>
      <c r="F83" s="44"/>
      <c r="G83" s="48">
        <f t="shared" si="6"/>
        <v>0</v>
      </c>
      <c r="H83" s="45"/>
      <c r="I83" s="39">
        <v>15</v>
      </c>
    </row>
    <row r="84" spans="1:13" ht="26.25" thickBot="1" x14ac:dyDescent="0.25">
      <c r="A84" s="1292"/>
      <c r="B84" s="1292"/>
      <c r="C84" s="1295"/>
      <c r="D84" s="1300"/>
      <c r="E84" s="29" t="s">
        <v>51</v>
      </c>
      <c r="F84" s="44"/>
      <c r="G84" s="48">
        <f t="shared" si="6"/>
        <v>0</v>
      </c>
      <c r="H84" s="45"/>
      <c r="I84" s="39">
        <v>25</v>
      </c>
    </row>
    <row r="85" spans="1:13" ht="13.5" thickBot="1" x14ac:dyDescent="0.25">
      <c r="C85" s="34"/>
      <c r="D85" s="34"/>
      <c r="E85" s="35" t="s">
        <v>52</v>
      </c>
      <c r="F85" s="1280">
        <f>SUM(G80:G84)</f>
        <v>0</v>
      </c>
      <c r="G85" s="1281"/>
      <c r="H85" s="1281"/>
      <c r="I85" s="1282"/>
    </row>
    <row r="86" spans="1:13" ht="13.5" thickBot="1" x14ac:dyDescent="0.25">
      <c r="E86" s="36" t="s">
        <v>66</v>
      </c>
      <c r="F86" s="40">
        <f>IF(F85&lt;=50,0,IF(AND(F85&gt;50,F85&lt;=75),1,IF(AND(F85&gt;75,F85&lt;=100),2)))</f>
        <v>0</v>
      </c>
      <c r="G86" s="40"/>
      <c r="H86" s="41">
        <f>IF(F78="x","probabilidad",IF(F79="x","impacto",0))</f>
        <v>0</v>
      </c>
      <c r="I86" s="42"/>
    </row>
    <row r="87" spans="1:13" ht="13.5" thickBot="1" x14ac:dyDescent="0.25"/>
    <row r="88" spans="1:13" ht="24.75" customHeight="1" thickBot="1" x14ac:dyDescent="0.25">
      <c r="A88" s="1283" t="s">
        <v>54</v>
      </c>
      <c r="B88" s="1283" t="s">
        <v>53</v>
      </c>
      <c r="C88" s="1283" t="s">
        <v>33</v>
      </c>
      <c r="D88" s="1301" t="s">
        <v>34</v>
      </c>
      <c r="E88" s="1301" t="s">
        <v>35</v>
      </c>
      <c r="F88" s="1303" t="s">
        <v>36</v>
      </c>
      <c r="G88" s="1304"/>
      <c r="H88" s="1305"/>
      <c r="I88" s="1301" t="s">
        <v>37</v>
      </c>
      <c r="K88" s="1283" t="s">
        <v>57</v>
      </c>
      <c r="L88" s="1286" t="s">
        <v>58</v>
      </c>
      <c r="M88" s="1287"/>
    </row>
    <row r="89" spans="1:13" ht="13.5" thickBot="1" x14ac:dyDescent="0.25">
      <c r="A89" s="1285"/>
      <c r="B89" s="1285"/>
      <c r="C89" s="1285"/>
      <c r="D89" s="1302"/>
      <c r="E89" s="1302"/>
      <c r="F89" s="28" t="s">
        <v>38</v>
      </c>
      <c r="G89" s="28"/>
      <c r="H89" s="28" t="s">
        <v>39</v>
      </c>
      <c r="I89" s="1302"/>
      <c r="K89" s="1284"/>
      <c r="L89" s="1288"/>
      <c r="M89" s="1289"/>
    </row>
    <row r="90" spans="1:13" ht="26.25" thickBot="1" x14ac:dyDescent="0.25">
      <c r="A90" s="1290" t="e">
        <f>'3. MATRIZ DE RIESGOS'!#REF!</f>
        <v>#REF!</v>
      </c>
      <c r="B90" s="1290" t="e">
        <f>'3. MATRIZ DE RIESGOS'!#REF!</f>
        <v>#REF!</v>
      </c>
      <c r="C90" s="1293" t="s">
        <v>40</v>
      </c>
      <c r="D90" s="1296" t="s">
        <v>41</v>
      </c>
      <c r="E90" s="29" t="s">
        <v>42</v>
      </c>
      <c r="F90" s="44"/>
      <c r="G90" s="48"/>
      <c r="H90" s="45"/>
      <c r="I90" s="38" t="s">
        <v>43</v>
      </c>
      <c r="K90" s="1284"/>
      <c r="L90" s="30" t="s">
        <v>59</v>
      </c>
      <c r="M90" s="30" t="s">
        <v>61</v>
      </c>
    </row>
    <row r="91" spans="1:13" ht="26.25" thickBot="1" x14ac:dyDescent="0.25">
      <c r="A91" s="1291"/>
      <c r="B91" s="1291"/>
      <c r="C91" s="1294"/>
      <c r="D91" s="1297"/>
      <c r="E91" s="29" t="s">
        <v>44</v>
      </c>
      <c r="F91" s="45"/>
      <c r="G91" s="48"/>
      <c r="H91" s="45"/>
      <c r="I91" s="38" t="s">
        <v>43</v>
      </c>
      <c r="K91" s="1285"/>
      <c r="L91" s="31" t="s">
        <v>60</v>
      </c>
      <c r="M91" s="31" t="s">
        <v>62</v>
      </c>
    </row>
    <row r="92" spans="1:13" ht="26.25" customHeight="1" thickBot="1" x14ac:dyDescent="0.25">
      <c r="A92" s="1291"/>
      <c r="B92" s="1291"/>
      <c r="C92" s="1294"/>
      <c r="D92" s="1298" t="s">
        <v>45</v>
      </c>
      <c r="E92" s="29" t="s">
        <v>46</v>
      </c>
      <c r="F92" s="44"/>
      <c r="G92" s="48">
        <f>COUNTIF(F92,F92)*I92</f>
        <v>0</v>
      </c>
      <c r="H92" s="45"/>
      <c r="I92" s="39">
        <v>15</v>
      </c>
      <c r="K92" s="33" t="s">
        <v>63</v>
      </c>
      <c r="L92" s="32">
        <v>0</v>
      </c>
      <c r="M92" s="32">
        <v>0</v>
      </c>
    </row>
    <row r="93" spans="1:13" ht="26.25" thickBot="1" x14ac:dyDescent="0.25">
      <c r="A93" s="1291"/>
      <c r="B93" s="1291"/>
      <c r="C93" s="1294"/>
      <c r="D93" s="1299"/>
      <c r="E93" s="29" t="s">
        <v>47</v>
      </c>
      <c r="F93" s="44"/>
      <c r="G93" s="48">
        <f t="shared" ref="G93:G96" si="7">COUNTIF(F93,F93)*I93</f>
        <v>0</v>
      </c>
      <c r="H93" s="45"/>
      <c r="I93" s="39">
        <v>15</v>
      </c>
      <c r="K93" s="33" t="s">
        <v>64</v>
      </c>
      <c r="L93" s="32">
        <v>1</v>
      </c>
      <c r="M93" s="32">
        <v>1</v>
      </c>
    </row>
    <row r="94" spans="1:13" ht="26.25" thickBot="1" x14ac:dyDescent="0.25">
      <c r="A94" s="1291"/>
      <c r="B94" s="1291"/>
      <c r="C94" s="1294"/>
      <c r="D94" s="1300"/>
      <c r="E94" s="29" t="s">
        <v>48</v>
      </c>
      <c r="F94" s="44"/>
      <c r="G94" s="48">
        <f t="shared" si="7"/>
        <v>0</v>
      </c>
      <c r="H94" s="45"/>
      <c r="I94" s="39">
        <v>30</v>
      </c>
      <c r="K94" s="33" t="s">
        <v>65</v>
      </c>
      <c r="L94" s="32">
        <v>2</v>
      </c>
      <c r="M94" s="32">
        <v>2</v>
      </c>
    </row>
    <row r="95" spans="1:13" ht="26.25" thickBot="1" x14ac:dyDescent="0.25">
      <c r="A95" s="1291"/>
      <c r="B95" s="1291"/>
      <c r="C95" s="1294"/>
      <c r="D95" s="1296" t="s">
        <v>49</v>
      </c>
      <c r="E95" s="29" t="s">
        <v>50</v>
      </c>
      <c r="F95" s="44"/>
      <c r="G95" s="48">
        <f t="shared" si="7"/>
        <v>0</v>
      </c>
      <c r="H95" s="45"/>
      <c r="I95" s="39">
        <v>15</v>
      </c>
    </row>
    <row r="96" spans="1:13" ht="26.25" thickBot="1" x14ac:dyDescent="0.25">
      <c r="A96" s="1292"/>
      <c r="B96" s="1292"/>
      <c r="C96" s="1295"/>
      <c r="D96" s="1300"/>
      <c r="E96" s="29" t="s">
        <v>51</v>
      </c>
      <c r="F96" s="44"/>
      <c r="G96" s="48">
        <f t="shared" si="7"/>
        <v>0</v>
      </c>
      <c r="H96" s="45"/>
      <c r="I96" s="39">
        <v>25</v>
      </c>
    </row>
    <row r="97" spans="1:13" ht="13.5" thickBot="1" x14ac:dyDescent="0.25">
      <c r="C97" s="34"/>
      <c r="D97" s="34"/>
      <c r="E97" s="35" t="s">
        <v>52</v>
      </c>
      <c r="F97" s="1280">
        <f>SUM(G92:G96)</f>
        <v>0</v>
      </c>
      <c r="G97" s="1281"/>
      <c r="H97" s="1281"/>
      <c r="I97" s="1282"/>
    </row>
    <row r="98" spans="1:13" ht="13.5" thickBot="1" x14ac:dyDescent="0.25">
      <c r="E98" s="36" t="s">
        <v>66</v>
      </c>
      <c r="F98" s="40">
        <f>IF(F97&lt;=50,0,IF(AND(F97&gt;50,F97&lt;=75),1,IF(AND(F97&gt;75,F97&lt;=100),2)))</f>
        <v>0</v>
      </c>
      <c r="G98" s="40"/>
      <c r="H98" s="41">
        <f>IF(F90="x","probabilidad",IF(F91="x","impacto",0))</f>
        <v>0</v>
      </c>
      <c r="I98" s="42"/>
    </row>
    <row r="99" spans="1:13" ht="13.5" thickBot="1" x14ac:dyDescent="0.25"/>
    <row r="100" spans="1:13" ht="24.75" customHeight="1" thickBot="1" x14ac:dyDescent="0.25">
      <c r="A100" s="1283" t="s">
        <v>54</v>
      </c>
      <c r="B100" s="1283" t="s">
        <v>53</v>
      </c>
      <c r="C100" s="1283" t="s">
        <v>33</v>
      </c>
      <c r="D100" s="1301" t="s">
        <v>34</v>
      </c>
      <c r="E100" s="1301" t="s">
        <v>35</v>
      </c>
      <c r="F100" s="1303" t="s">
        <v>36</v>
      </c>
      <c r="G100" s="1304"/>
      <c r="H100" s="1305"/>
      <c r="I100" s="1301" t="s">
        <v>37</v>
      </c>
      <c r="K100" s="1283" t="s">
        <v>57</v>
      </c>
      <c r="L100" s="1286" t="s">
        <v>58</v>
      </c>
      <c r="M100" s="1287"/>
    </row>
    <row r="101" spans="1:13" ht="13.5" thickBot="1" x14ac:dyDescent="0.25">
      <c r="A101" s="1285"/>
      <c r="B101" s="1285"/>
      <c r="C101" s="1285"/>
      <c r="D101" s="1302"/>
      <c r="E101" s="1302"/>
      <c r="F101" s="28" t="s">
        <v>38</v>
      </c>
      <c r="G101" s="28"/>
      <c r="H101" s="28" t="s">
        <v>39</v>
      </c>
      <c r="I101" s="1302"/>
      <c r="K101" s="1284"/>
      <c r="L101" s="1288"/>
      <c r="M101" s="1289"/>
    </row>
    <row r="102" spans="1:13" ht="26.25" thickBot="1" x14ac:dyDescent="0.25">
      <c r="A102" s="1290" t="e">
        <f>'3. MATRIZ DE RIESGOS'!#REF!</f>
        <v>#REF!</v>
      </c>
      <c r="B102" s="1290" t="e">
        <f>'3. MATRIZ DE RIESGOS'!#REF!</f>
        <v>#REF!</v>
      </c>
      <c r="C102" s="1293" t="s">
        <v>40</v>
      </c>
      <c r="D102" s="1296" t="s">
        <v>41</v>
      </c>
      <c r="E102" s="29" t="s">
        <v>42</v>
      </c>
      <c r="F102" s="45"/>
      <c r="G102" s="48"/>
      <c r="H102" s="45"/>
      <c r="I102" s="38" t="s">
        <v>43</v>
      </c>
      <c r="K102" s="1284"/>
      <c r="L102" s="30" t="s">
        <v>59</v>
      </c>
      <c r="M102" s="30" t="s">
        <v>61</v>
      </c>
    </row>
    <row r="103" spans="1:13" ht="26.25" thickBot="1" x14ac:dyDescent="0.25">
      <c r="A103" s="1291"/>
      <c r="B103" s="1291"/>
      <c r="C103" s="1294"/>
      <c r="D103" s="1297"/>
      <c r="E103" s="29" t="s">
        <v>44</v>
      </c>
      <c r="F103" s="44"/>
      <c r="G103" s="48"/>
      <c r="H103" s="45"/>
      <c r="I103" s="38" t="s">
        <v>43</v>
      </c>
      <c r="K103" s="1285"/>
      <c r="L103" s="31" t="s">
        <v>60</v>
      </c>
      <c r="M103" s="31" t="s">
        <v>62</v>
      </c>
    </row>
    <row r="104" spans="1:13" ht="26.25" customHeight="1" thickBot="1" x14ac:dyDescent="0.25">
      <c r="A104" s="1291"/>
      <c r="B104" s="1291"/>
      <c r="C104" s="1294"/>
      <c r="D104" s="1298" t="s">
        <v>45</v>
      </c>
      <c r="E104" s="29" t="s">
        <v>46</v>
      </c>
      <c r="F104" s="44"/>
      <c r="G104" s="48">
        <f>COUNTIF(F104,F104)*I104</f>
        <v>0</v>
      </c>
      <c r="H104" s="45"/>
      <c r="I104" s="39">
        <v>15</v>
      </c>
      <c r="K104" s="33" t="s">
        <v>63</v>
      </c>
      <c r="L104" s="32">
        <v>0</v>
      </c>
      <c r="M104" s="32">
        <v>0</v>
      </c>
    </row>
    <row r="105" spans="1:13" ht="26.25" thickBot="1" x14ac:dyDescent="0.25">
      <c r="A105" s="1291"/>
      <c r="B105" s="1291"/>
      <c r="C105" s="1294"/>
      <c r="D105" s="1299"/>
      <c r="E105" s="29" t="s">
        <v>47</v>
      </c>
      <c r="F105" s="45"/>
      <c r="G105" s="48">
        <f t="shared" ref="G105:G108" si="8">COUNTIF(F105,F105)*I105</f>
        <v>0</v>
      </c>
      <c r="H105" s="44"/>
      <c r="I105" s="39">
        <v>15</v>
      </c>
      <c r="K105" s="33" t="s">
        <v>64</v>
      </c>
      <c r="L105" s="32">
        <v>1</v>
      </c>
      <c r="M105" s="32">
        <v>1</v>
      </c>
    </row>
    <row r="106" spans="1:13" ht="26.25" thickBot="1" x14ac:dyDescent="0.25">
      <c r="A106" s="1291"/>
      <c r="B106" s="1291"/>
      <c r="C106" s="1294"/>
      <c r="D106" s="1300"/>
      <c r="E106" s="29" t="s">
        <v>48</v>
      </c>
      <c r="F106" s="45"/>
      <c r="G106" s="48">
        <f t="shared" si="8"/>
        <v>0</v>
      </c>
      <c r="H106" s="44"/>
      <c r="I106" s="39">
        <v>30</v>
      </c>
      <c r="K106" s="33" t="s">
        <v>65</v>
      </c>
      <c r="L106" s="32">
        <v>2</v>
      </c>
      <c r="M106" s="32">
        <v>2</v>
      </c>
    </row>
    <row r="107" spans="1:13" ht="26.25" thickBot="1" x14ac:dyDescent="0.25">
      <c r="A107" s="1291"/>
      <c r="B107" s="1291"/>
      <c r="C107" s="1294"/>
      <c r="D107" s="1296" t="s">
        <v>49</v>
      </c>
      <c r="E107" s="29" t="s">
        <v>50</v>
      </c>
      <c r="F107" s="44"/>
      <c r="G107" s="48">
        <f t="shared" si="8"/>
        <v>0</v>
      </c>
      <c r="H107" s="45"/>
      <c r="I107" s="39">
        <v>15</v>
      </c>
    </row>
    <row r="108" spans="1:13" ht="26.25" thickBot="1" x14ac:dyDescent="0.25">
      <c r="A108" s="1292"/>
      <c r="B108" s="1292"/>
      <c r="C108" s="1295"/>
      <c r="D108" s="1300"/>
      <c r="E108" s="29" t="s">
        <v>51</v>
      </c>
      <c r="F108" s="44"/>
      <c r="G108" s="48">
        <f t="shared" si="8"/>
        <v>0</v>
      </c>
      <c r="H108" s="45"/>
      <c r="I108" s="39">
        <v>25</v>
      </c>
    </row>
    <row r="109" spans="1:13" ht="13.5" thickBot="1" x14ac:dyDescent="0.25">
      <c r="C109" s="34"/>
      <c r="D109" s="34"/>
      <c r="E109" s="35" t="s">
        <v>52</v>
      </c>
      <c r="F109" s="1280">
        <f>SUM(G104:G108)</f>
        <v>0</v>
      </c>
      <c r="G109" s="1281"/>
      <c r="H109" s="1281"/>
      <c r="I109" s="1282"/>
    </row>
    <row r="110" spans="1:13" ht="13.5" thickBot="1" x14ac:dyDescent="0.25">
      <c r="E110" s="36" t="s">
        <v>66</v>
      </c>
      <c r="F110" s="40">
        <f>IF(F109&lt;=50,0,IF(AND(F109&gt;50,F109&lt;=75),1,IF(AND(F109&gt;75,F109&lt;=100),2)))</f>
        <v>0</v>
      </c>
      <c r="G110" s="40"/>
      <c r="H110" s="41">
        <f>IF(F102="x","probabilidad",IF(F103="x","impacto",0))</f>
        <v>0</v>
      </c>
      <c r="I110" s="42"/>
    </row>
    <row r="111" spans="1:13" ht="13.5" thickBot="1" x14ac:dyDescent="0.25"/>
    <row r="112" spans="1:13" ht="24.75" customHeight="1" thickBot="1" x14ac:dyDescent="0.25">
      <c r="A112" s="1283" t="s">
        <v>54</v>
      </c>
      <c r="B112" s="1283" t="s">
        <v>53</v>
      </c>
      <c r="C112" s="1283" t="s">
        <v>33</v>
      </c>
      <c r="D112" s="1301" t="s">
        <v>34</v>
      </c>
      <c r="E112" s="1301" t="s">
        <v>35</v>
      </c>
      <c r="F112" s="1303" t="s">
        <v>36</v>
      </c>
      <c r="G112" s="1304"/>
      <c r="H112" s="1305"/>
      <c r="I112" s="1301" t="s">
        <v>37</v>
      </c>
      <c r="K112" s="1283" t="s">
        <v>57</v>
      </c>
      <c r="L112" s="1286" t="s">
        <v>58</v>
      </c>
      <c r="M112" s="1287"/>
    </row>
    <row r="113" spans="1:13" ht="13.5" thickBot="1" x14ac:dyDescent="0.25">
      <c r="A113" s="1285"/>
      <c r="B113" s="1285"/>
      <c r="C113" s="1285"/>
      <c r="D113" s="1302"/>
      <c r="E113" s="1302"/>
      <c r="F113" s="28" t="s">
        <v>38</v>
      </c>
      <c r="G113" s="28"/>
      <c r="H113" s="28" t="s">
        <v>39</v>
      </c>
      <c r="I113" s="1302"/>
      <c r="K113" s="1284"/>
      <c r="L113" s="1288"/>
      <c r="M113" s="1289"/>
    </row>
    <row r="114" spans="1:13" ht="26.25" thickBot="1" x14ac:dyDescent="0.25">
      <c r="A114" s="1290" t="e">
        <f>'3. MATRIZ DE RIESGOS'!#REF!</f>
        <v>#REF!</v>
      </c>
      <c r="B114" s="1290" t="e">
        <f>'3. MATRIZ DE RIESGOS'!#REF!</f>
        <v>#REF!</v>
      </c>
      <c r="C114" s="1293" t="s">
        <v>40</v>
      </c>
      <c r="D114" s="1296" t="s">
        <v>41</v>
      </c>
      <c r="E114" s="29" t="s">
        <v>42</v>
      </c>
      <c r="F114" s="45"/>
      <c r="G114" s="48"/>
      <c r="H114" s="45"/>
      <c r="I114" s="38" t="s">
        <v>43</v>
      </c>
      <c r="K114" s="1284"/>
      <c r="L114" s="30" t="s">
        <v>59</v>
      </c>
      <c r="M114" s="30" t="s">
        <v>61</v>
      </c>
    </row>
    <row r="115" spans="1:13" ht="26.25" thickBot="1" x14ac:dyDescent="0.25">
      <c r="A115" s="1291"/>
      <c r="B115" s="1291"/>
      <c r="C115" s="1294"/>
      <c r="D115" s="1297"/>
      <c r="E115" s="29" t="s">
        <v>44</v>
      </c>
      <c r="F115" s="44"/>
      <c r="G115" s="48"/>
      <c r="H115" s="45"/>
      <c r="I115" s="38" t="s">
        <v>43</v>
      </c>
      <c r="K115" s="1285"/>
      <c r="L115" s="31" t="s">
        <v>60</v>
      </c>
      <c r="M115" s="31" t="s">
        <v>62</v>
      </c>
    </row>
    <row r="116" spans="1:13" ht="26.25" customHeight="1" thickBot="1" x14ac:dyDescent="0.25">
      <c r="A116" s="1291"/>
      <c r="B116" s="1291"/>
      <c r="C116" s="1294"/>
      <c r="D116" s="1298" t="s">
        <v>45</v>
      </c>
      <c r="E116" s="29" t="s">
        <v>46</v>
      </c>
      <c r="F116" s="44"/>
      <c r="G116" s="48">
        <f>COUNTIF(F116,F116)*I116</f>
        <v>0</v>
      </c>
      <c r="H116" s="44"/>
      <c r="I116" s="39">
        <v>15</v>
      </c>
      <c r="K116" s="33" t="s">
        <v>63</v>
      </c>
      <c r="L116" s="32">
        <v>0</v>
      </c>
      <c r="M116" s="32">
        <v>0</v>
      </c>
    </row>
    <row r="117" spans="1:13" ht="26.25" thickBot="1" x14ac:dyDescent="0.25">
      <c r="A117" s="1291"/>
      <c r="B117" s="1291"/>
      <c r="C117" s="1294"/>
      <c r="D117" s="1299"/>
      <c r="E117" s="29" t="s">
        <v>47</v>
      </c>
      <c r="F117" s="44"/>
      <c r="G117" s="48">
        <f t="shared" ref="G117:G120" si="9">COUNTIF(F117,F117)*I117</f>
        <v>0</v>
      </c>
      <c r="H117" s="44"/>
      <c r="I117" s="39">
        <v>15</v>
      </c>
      <c r="K117" s="33" t="s">
        <v>64</v>
      </c>
      <c r="L117" s="32">
        <v>1</v>
      </c>
      <c r="M117" s="32">
        <v>1</v>
      </c>
    </row>
    <row r="118" spans="1:13" ht="26.25" thickBot="1" x14ac:dyDescent="0.25">
      <c r="A118" s="1291"/>
      <c r="B118" s="1291"/>
      <c r="C118" s="1294"/>
      <c r="D118" s="1300"/>
      <c r="E118" s="29" t="s">
        <v>48</v>
      </c>
      <c r="F118" s="44"/>
      <c r="G118" s="48">
        <f t="shared" si="9"/>
        <v>0</v>
      </c>
      <c r="H118" s="44"/>
      <c r="I118" s="39">
        <v>30</v>
      </c>
      <c r="K118" s="33" t="s">
        <v>65</v>
      </c>
      <c r="L118" s="32">
        <v>2</v>
      </c>
      <c r="M118" s="32">
        <v>2</v>
      </c>
    </row>
    <row r="119" spans="1:13" ht="26.25" thickBot="1" x14ac:dyDescent="0.25">
      <c r="A119" s="1291"/>
      <c r="B119" s="1291"/>
      <c r="C119" s="1294"/>
      <c r="D119" s="1296" t="s">
        <v>49</v>
      </c>
      <c r="E119" s="29" t="s">
        <v>50</v>
      </c>
      <c r="F119" s="44"/>
      <c r="G119" s="48">
        <f t="shared" si="9"/>
        <v>0</v>
      </c>
      <c r="H119" s="44"/>
      <c r="I119" s="39">
        <v>15</v>
      </c>
    </row>
    <row r="120" spans="1:13" ht="26.25" thickBot="1" x14ac:dyDescent="0.25">
      <c r="A120" s="1292"/>
      <c r="B120" s="1292"/>
      <c r="C120" s="1295"/>
      <c r="D120" s="1300"/>
      <c r="E120" s="29" t="s">
        <v>51</v>
      </c>
      <c r="F120" s="44"/>
      <c r="G120" s="48">
        <f t="shared" si="9"/>
        <v>0</v>
      </c>
      <c r="H120" s="45"/>
      <c r="I120" s="39">
        <v>25</v>
      </c>
    </row>
    <row r="121" spans="1:13" ht="13.5" thickBot="1" x14ac:dyDescent="0.25">
      <c r="C121" s="34"/>
      <c r="D121" s="34"/>
      <c r="E121" s="35" t="s">
        <v>52</v>
      </c>
      <c r="F121" s="1280">
        <f>SUM(G116:G120)</f>
        <v>0</v>
      </c>
      <c r="G121" s="1281"/>
      <c r="H121" s="1281"/>
      <c r="I121" s="1282"/>
    </row>
    <row r="122" spans="1:13" ht="13.5" thickBot="1" x14ac:dyDescent="0.25">
      <c r="E122" s="36" t="s">
        <v>66</v>
      </c>
      <c r="F122" s="40">
        <f>IF(F121&lt;=50,0,IF(AND(F121&gt;50,F121&lt;=75),1,IF(AND(F121&gt;75,F121&lt;=100),2)))</f>
        <v>0</v>
      </c>
      <c r="G122" s="40"/>
      <c r="H122" s="41">
        <f>IF(F114="x","probabilidad",IF(F115="x","impacto",0))</f>
        <v>0</v>
      </c>
      <c r="I122" s="42"/>
    </row>
    <row r="123" spans="1:13" ht="13.5" thickBot="1" x14ac:dyDescent="0.25"/>
    <row r="124" spans="1:13" ht="24.75" customHeight="1" thickBot="1" x14ac:dyDescent="0.25">
      <c r="A124" s="1283" t="s">
        <v>54</v>
      </c>
      <c r="B124" s="1283" t="s">
        <v>53</v>
      </c>
      <c r="C124" s="1283" t="s">
        <v>33</v>
      </c>
      <c r="D124" s="1301" t="s">
        <v>34</v>
      </c>
      <c r="E124" s="1301" t="s">
        <v>35</v>
      </c>
      <c r="F124" s="1303" t="s">
        <v>36</v>
      </c>
      <c r="G124" s="1304"/>
      <c r="H124" s="1305"/>
      <c r="I124" s="1301" t="s">
        <v>37</v>
      </c>
      <c r="K124" s="1283" t="s">
        <v>57</v>
      </c>
      <c r="L124" s="1286" t="s">
        <v>58</v>
      </c>
      <c r="M124" s="1287"/>
    </row>
    <row r="125" spans="1:13" ht="13.5" thickBot="1" x14ac:dyDescent="0.25">
      <c r="A125" s="1285"/>
      <c r="B125" s="1285"/>
      <c r="C125" s="1285"/>
      <c r="D125" s="1302"/>
      <c r="E125" s="1302"/>
      <c r="F125" s="28" t="s">
        <v>38</v>
      </c>
      <c r="G125" s="28"/>
      <c r="H125" s="28" t="s">
        <v>39</v>
      </c>
      <c r="I125" s="1302"/>
      <c r="K125" s="1284"/>
      <c r="L125" s="1288"/>
      <c r="M125" s="1289"/>
    </row>
    <row r="126" spans="1:13" ht="26.25" thickBot="1" x14ac:dyDescent="0.25">
      <c r="A126" s="1290" t="e">
        <f>'3. MATRIZ DE RIESGOS'!#REF!</f>
        <v>#REF!</v>
      </c>
      <c r="B126" s="1290" t="e">
        <f>'3. MATRIZ DE RIESGOS'!#REF!</f>
        <v>#REF!</v>
      </c>
      <c r="C126" s="1293" t="s">
        <v>40</v>
      </c>
      <c r="D126" s="1296" t="s">
        <v>41</v>
      </c>
      <c r="E126" s="29" t="s">
        <v>42</v>
      </c>
      <c r="F126" s="45"/>
      <c r="G126" s="48"/>
      <c r="H126" s="45"/>
      <c r="I126" s="38" t="s">
        <v>43</v>
      </c>
      <c r="K126" s="1284"/>
      <c r="L126" s="30" t="s">
        <v>59</v>
      </c>
      <c r="M126" s="30" t="s">
        <v>61</v>
      </c>
    </row>
    <row r="127" spans="1:13" ht="26.25" thickBot="1" x14ac:dyDescent="0.25">
      <c r="A127" s="1291"/>
      <c r="B127" s="1291"/>
      <c r="C127" s="1294"/>
      <c r="D127" s="1297"/>
      <c r="E127" s="29" t="s">
        <v>44</v>
      </c>
      <c r="F127" s="44"/>
      <c r="G127" s="48"/>
      <c r="H127" s="45"/>
      <c r="I127" s="38" t="s">
        <v>43</v>
      </c>
      <c r="K127" s="1285"/>
      <c r="L127" s="31" t="s">
        <v>60</v>
      </c>
      <c r="M127" s="31" t="s">
        <v>62</v>
      </c>
    </row>
    <row r="128" spans="1:13" ht="26.25" customHeight="1" thickBot="1" x14ac:dyDescent="0.25">
      <c r="A128" s="1291"/>
      <c r="B128" s="1291"/>
      <c r="C128" s="1294"/>
      <c r="D128" s="1298" t="s">
        <v>45</v>
      </c>
      <c r="E128" s="29" t="s">
        <v>46</v>
      </c>
      <c r="F128" s="44"/>
      <c r="G128" s="48">
        <f>COUNTIF(F128,F128)*I128</f>
        <v>0</v>
      </c>
      <c r="H128" s="45"/>
      <c r="I128" s="39">
        <v>15</v>
      </c>
      <c r="K128" s="33" t="s">
        <v>63</v>
      </c>
      <c r="L128" s="32">
        <v>0</v>
      </c>
      <c r="M128" s="32">
        <v>0</v>
      </c>
    </row>
    <row r="129" spans="1:13" ht="26.25" thickBot="1" x14ac:dyDescent="0.25">
      <c r="A129" s="1291"/>
      <c r="B129" s="1291"/>
      <c r="C129" s="1294"/>
      <c r="D129" s="1299"/>
      <c r="E129" s="29" t="s">
        <v>47</v>
      </c>
      <c r="F129" s="44"/>
      <c r="G129" s="48">
        <f t="shared" ref="G129:G132" si="10">COUNTIF(F129,F129)*I129</f>
        <v>0</v>
      </c>
      <c r="H129" s="45"/>
      <c r="I129" s="39">
        <v>15</v>
      </c>
      <c r="K129" s="33" t="s">
        <v>64</v>
      </c>
      <c r="L129" s="32">
        <v>1</v>
      </c>
      <c r="M129" s="32">
        <v>1</v>
      </c>
    </row>
    <row r="130" spans="1:13" ht="26.25" thickBot="1" x14ac:dyDescent="0.25">
      <c r="A130" s="1291"/>
      <c r="B130" s="1291"/>
      <c r="C130" s="1294"/>
      <c r="D130" s="1300"/>
      <c r="E130" s="29" t="s">
        <v>48</v>
      </c>
      <c r="F130" s="44"/>
      <c r="G130" s="48">
        <f t="shared" si="10"/>
        <v>0</v>
      </c>
      <c r="H130" s="45"/>
      <c r="I130" s="39">
        <v>30</v>
      </c>
      <c r="K130" s="33" t="s">
        <v>65</v>
      </c>
      <c r="L130" s="32">
        <v>2</v>
      </c>
      <c r="M130" s="32">
        <v>2</v>
      </c>
    </row>
    <row r="131" spans="1:13" ht="26.25" thickBot="1" x14ac:dyDescent="0.25">
      <c r="A131" s="1291"/>
      <c r="B131" s="1291"/>
      <c r="C131" s="1294"/>
      <c r="D131" s="1296" t="s">
        <v>49</v>
      </c>
      <c r="E131" s="29" t="s">
        <v>50</v>
      </c>
      <c r="F131" s="44"/>
      <c r="G131" s="48">
        <f t="shared" si="10"/>
        <v>0</v>
      </c>
      <c r="H131" s="45"/>
      <c r="I131" s="39">
        <v>15</v>
      </c>
    </row>
    <row r="132" spans="1:13" ht="26.25" thickBot="1" x14ac:dyDescent="0.25">
      <c r="A132" s="1292"/>
      <c r="B132" s="1292"/>
      <c r="C132" s="1295"/>
      <c r="D132" s="1300"/>
      <c r="E132" s="29" t="s">
        <v>51</v>
      </c>
      <c r="F132" s="44"/>
      <c r="G132" s="48">
        <f t="shared" si="10"/>
        <v>0</v>
      </c>
      <c r="H132" s="45"/>
      <c r="I132" s="39">
        <v>25</v>
      </c>
    </row>
    <row r="133" spans="1:13" ht="13.5" thickBot="1" x14ac:dyDescent="0.25">
      <c r="C133" s="34"/>
      <c r="D133" s="34"/>
      <c r="E133" s="35" t="s">
        <v>52</v>
      </c>
      <c r="F133" s="1280">
        <f>SUM(G128:G132)</f>
        <v>0</v>
      </c>
      <c r="G133" s="1281"/>
      <c r="H133" s="1281"/>
      <c r="I133" s="1282"/>
    </row>
    <row r="134" spans="1:13" ht="13.5" thickBot="1" x14ac:dyDescent="0.25">
      <c r="E134" s="36" t="s">
        <v>66</v>
      </c>
      <c r="F134" s="40">
        <f>IF(F133&lt;=50,0,IF(AND(F133&gt;50,F133&lt;=75),1,IF(AND(F133&gt;75,F133&lt;=100),2)))</f>
        <v>0</v>
      </c>
      <c r="G134" s="40"/>
      <c r="H134" s="41">
        <f>IF(F126="x","probabilidad",IF(F127="x","impacto",0))</f>
        <v>0</v>
      </c>
      <c r="I134" s="42"/>
    </row>
    <row r="135" spans="1:13" ht="13.5" thickBot="1" x14ac:dyDescent="0.25"/>
    <row r="136" spans="1:13" ht="24.75" customHeight="1" thickBot="1" x14ac:dyDescent="0.25">
      <c r="A136" s="1283" t="s">
        <v>54</v>
      </c>
      <c r="B136" s="1283" t="s">
        <v>53</v>
      </c>
      <c r="C136" s="1283" t="s">
        <v>33</v>
      </c>
      <c r="D136" s="1301" t="s">
        <v>34</v>
      </c>
      <c r="E136" s="1301" t="s">
        <v>35</v>
      </c>
      <c r="F136" s="1303" t="s">
        <v>36</v>
      </c>
      <c r="G136" s="1304"/>
      <c r="H136" s="1305"/>
      <c r="I136" s="1301" t="s">
        <v>37</v>
      </c>
      <c r="K136" s="1283" t="s">
        <v>57</v>
      </c>
      <c r="L136" s="1286" t="s">
        <v>58</v>
      </c>
      <c r="M136" s="1287"/>
    </row>
    <row r="137" spans="1:13" ht="13.5" thickBot="1" x14ac:dyDescent="0.25">
      <c r="A137" s="1285"/>
      <c r="B137" s="1285"/>
      <c r="C137" s="1285"/>
      <c r="D137" s="1302"/>
      <c r="E137" s="1302"/>
      <c r="F137" s="28" t="s">
        <v>38</v>
      </c>
      <c r="G137" s="28"/>
      <c r="H137" s="28" t="s">
        <v>39</v>
      </c>
      <c r="I137" s="1302"/>
      <c r="K137" s="1284"/>
      <c r="L137" s="1288"/>
      <c r="M137" s="1289"/>
    </row>
    <row r="138" spans="1:13" ht="26.25" thickBot="1" x14ac:dyDescent="0.25">
      <c r="A138" s="1290" t="e">
        <f>'3. MATRIZ DE RIESGOS'!#REF!</f>
        <v>#REF!</v>
      </c>
      <c r="B138" s="1290" t="e">
        <f>'3. MATRIZ DE RIESGOS'!#REF!</f>
        <v>#REF!</v>
      </c>
      <c r="C138" s="1293" t="s">
        <v>40</v>
      </c>
      <c r="D138" s="1296" t="s">
        <v>41</v>
      </c>
      <c r="E138" s="29" t="s">
        <v>42</v>
      </c>
      <c r="F138" s="44"/>
      <c r="G138" s="48"/>
      <c r="H138" s="45"/>
      <c r="I138" s="38" t="s">
        <v>43</v>
      </c>
      <c r="K138" s="1284"/>
      <c r="L138" s="30" t="s">
        <v>59</v>
      </c>
      <c r="M138" s="30" t="s">
        <v>61</v>
      </c>
    </row>
    <row r="139" spans="1:13" ht="26.25" thickBot="1" x14ac:dyDescent="0.25">
      <c r="A139" s="1291"/>
      <c r="B139" s="1291"/>
      <c r="C139" s="1294"/>
      <c r="D139" s="1297"/>
      <c r="E139" s="29" t="s">
        <v>44</v>
      </c>
      <c r="F139" s="45"/>
      <c r="G139" s="48"/>
      <c r="H139" s="45"/>
      <c r="I139" s="38" t="s">
        <v>43</v>
      </c>
      <c r="K139" s="1285"/>
      <c r="L139" s="31" t="s">
        <v>60</v>
      </c>
      <c r="M139" s="31" t="s">
        <v>62</v>
      </c>
    </row>
    <row r="140" spans="1:13" ht="26.25" customHeight="1" thickBot="1" x14ac:dyDescent="0.25">
      <c r="A140" s="1291"/>
      <c r="B140" s="1291"/>
      <c r="C140" s="1294"/>
      <c r="D140" s="1298" t="s">
        <v>45</v>
      </c>
      <c r="E140" s="29" t="s">
        <v>46</v>
      </c>
      <c r="F140" s="45"/>
      <c r="G140" s="48">
        <f>COUNTIF(F140,F140)*I140</f>
        <v>0</v>
      </c>
      <c r="H140" s="44"/>
      <c r="I140" s="39">
        <v>15</v>
      </c>
      <c r="K140" s="33" t="s">
        <v>63</v>
      </c>
      <c r="L140" s="32">
        <v>0</v>
      </c>
      <c r="M140" s="32">
        <v>0</v>
      </c>
    </row>
    <row r="141" spans="1:13" ht="26.25" thickBot="1" x14ac:dyDescent="0.25">
      <c r="A141" s="1291"/>
      <c r="B141" s="1291"/>
      <c r="C141" s="1294"/>
      <c r="D141" s="1299"/>
      <c r="E141" s="29" t="s">
        <v>47</v>
      </c>
      <c r="F141" s="45"/>
      <c r="G141" s="48">
        <f t="shared" ref="G141:G144" si="11">COUNTIF(F141,F141)*I141</f>
        <v>0</v>
      </c>
      <c r="H141" s="44"/>
      <c r="I141" s="39">
        <v>15</v>
      </c>
      <c r="K141" s="33" t="s">
        <v>64</v>
      </c>
      <c r="L141" s="32">
        <v>1</v>
      </c>
      <c r="M141" s="32">
        <v>1</v>
      </c>
    </row>
    <row r="142" spans="1:13" ht="26.25" thickBot="1" x14ac:dyDescent="0.25">
      <c r="A142" s="1291"/>
      <c r="B142" s="1291"/>
      <c r="C142" s="1294"/>
      <c r="D142" s="1300"/>
      <c r="E142" s="29" t="s">
        <v>48</v>
      </c>
      <c r="F142" s="45"/>
      <c r="G142" s="48">
        <f t="shared" si="11"/>
        <v>0</v>
      </c>
      <c r="H142" s="44"/>
      <c r="I142" s="39">
        <v>30</v>
      </c>
      <c r="K142" s="33" t="s">
        <v>65</v>
      </c>
      <c r="L142" s="32">
        <v>2</v>
      </c>
      <c r="M142" s="32">
        <v>2</v>
      </c>
    </row>
    <row r="143" spans="1:13" ht="26.25" thickBot="1" x14ac:dyDescent="0.25">
      <c r="A143" s="1291"/>
      <c r="B143" s="1291"/>
      <c r="C143" s="1294"/>
      <c r="D143" s="1296" t="s">
        <v>49</v>
      </c>
      <c r="E143" s="29" t="s">
        <v>50</v>
      </c>
      <c r="F143" s="44"/>
      <c r="G143" s="48">
        <f t="shared" si="11"/>
        <v>0</v>
      </c>
      <c r="H143" s="45"/>
      <c r="I143" s="39">
        <v>15</v>
      </c>
    </row>
    <row r="144" spans="1:13" ht="26.25" thickBot="1" x14ac:dyDescent="0.25">
      <c r="A144" s="1292"/>
      <c r="B144" s="1292"/>
      <c r="C144" s="1295"/>
      <c r="D144" s="1300"/>
      <c r="E144" s="29" t="s">
        <v>51</v>
      </c>
      <c r="F144" s="44"/>
      <c r="G144" s="48">
        <f t="shared" si="11"/>
        <v>0</v>
      </c>
      <c r="H144" s="45"/>
      <c r="I144" s="39">
        <v>25</v>
      </c>
    </row>
    <row r="145" spans="1:13" ht="13.5" thickBot="1" x14ac:dyDescent="0.25">
      <c r="C145" s="34"/>
      <c r="D145" s="34"/>
      <c r="E145" s="35" t="s">
        <v>52</v>
      </c>
      <c r="F145" s="1280">
        <f>SUM(G140:G144)</f>
        <v>0</v>
      </c>
      <c r="G145" s="1281"/>
      <c r="H145" s="1281"/>
      <c r="I145" s="1282"/>
    </row>
    <row r="146" spans="1:13" ht="13.5" thickBot="1" x14ac:dyDescent="0.25">
      <c r="E146" s="36" t="s">
        <v>66</v>
      </c>
      <c r="F146" s="40">
        <f>IF(F145&lt;=50,0,IF(AND(F145&gt;50,F145&lt;=75),1,IF(AND(F145&gt;75,F145&lt;=100),2)))</f>
        <v>0</v>
      </c>
      <c r="G146" s="40"/>
      <c r="H146" s="41">
        <f>IF(F138="x","probabilidad",IF(F139="x","impacto",0))</f>
        <v>0</v>
      </c>
      <c r="I146" s="42"/>
    </row>
    <row r="147" spans="1:13" ht="13.5" thickBot="1" x14ac:dyDescent="0.25"/>
    <row r="148" spans="1:13" ht="24.75" customHeight="1" thickBot="1" x14ac:dyDescent="0.25">
      <c r="A148" s="1283" t="s">
        <v>54</v>
      </c>
      <c r="B148" s="1283" t="s">
        <v>53</v>
      </c>
      <c r="C148" s="1283" t="s">
        <v>33</v>
      </c>
      <c r="D148" s="1301" t="s">
        <v>34</v>
      </c>
      <c r="E148" s="1301" t="s">
        <v>35</v>
      </c>
      <c r="F148" s="1303" t="s">
        <v>36</v>
      </c>
      <c r="G148" s="1304"/>
      <c r="H148" s="1305"/>
      <c r="I148" s="1301" t="s">
        <v>37</v>
      </c>
      <c r="K148" s="1283" t="s">
        <v>57</v>
      </c>
      <c r="L148" s="1286" t="s">
        <v>58</v>
      </c>
      <c r="M148" s="1287"/>
    </row>
    <row r="149" spans="1:13" ht="13.5" thickBot="1" x14ac:dyDescent="0.25">
      <c r="A149" s="1285"/>
      <c r="B149" s="1285"/>
      <c r="C149" s="1285"/>
      <c r="D149" s="1302"/>
      <c r="E149" s="1302"/>
      <c r="F149" s="28" t="s">
        <v>38</v>
      </c>
      <c r="G149" s="28"/>
      <c r="H149" s="28" t="s">
        <v>39</v>
      </c>
      <c r="I149" s="1302"/>
      <c r="K149" s="1284"/>
      <c r="L149" s="1288"/>
      <c r="M149" s="1289"/>
    </row>
    <row r="150" spans="1:13" ht="26.25" thickBot="1" x14ac:dyDescent="0.25">
      <c r="A150" s="1290" t="e">
        <f>'3. MATRIZ DE RIESGOS'!#REF!</f>
        <v>#REF!</v>
      </c>
      <c r="B150" s="1290" t="e">
        <f>'3. MATRIZ DE RIESGOS'!#REF!</f>
        <v>#REF!</v>
      </c>
      <c r="C150" s="1293" t="s">
        <v>40</v>
      </c>
      <c r="D150" s="1296" t="s">
        <v>41</v>
      </c>
      <c r="E150" s="29" t="s">
        <v>42</v>
      </c>
      <c r="F150" s="45"/>
      <c r="G150" s="48"/>
      <c r="H150" s="45"/>
      <c r="I150" s="38" t="s">
        <v>43</v>
      </c>
      <c r="K150" s="1284"/>
      <c r="L150" s="30" t="s">
        <v>59</v>
      </c>
      <c r="M150" s="30" t="s">
        <v>61</v>
      </c>
    </row>
    <row r="151" spans="1:13" ht="26.25" thickBot="1" x14ac:dyDescent="0.25">
      <c r="A151" s="1291"/>
      <c r="B151" s="1291"/>
      <c r="C151" s="1294"/>
      <c r="D151" s="1297"/>
      <c r="E151" s="29" t="s">
        <v>44</v>
      </c>
      <c r="F151" s="44"/>
      <c r="G151" s="48"/>
      <c r="H151" s="45"/>
      <c r="I151" s="38" t="s">
        <v>43</v>
      </c>
      <c r="K151" s="1285"/>
      <c r="L151" s="31" t="s">
        <v>60</v>
      </c>
      <c r="M151" s="31" t="s">
        <v>62</v>
      </c>
    </row>
    <row r="152" spans="1:13" ht="26.25" customHeight="1" thickBot="1" x14ac:dyDescent="0.25">
      <c r="A152" s="1291"/>
      <c r="B152" s="1291"/>
      <c r="C152" s="1294"/>
      <c r="D152" s="1298" t="s">
        <v>45</v>
      </c>
      <c r="E152" s="29" t="s">
        <v>46</v>
      </c>
      <c r="F152" s="44"/>
      <c r="G152" s="48">
        <f>COUNTIF(F152,F152)*I152</f>
        <v>0</v>
      </c>
      <c r="H152" s="45"/>
      <c r="I152" s="39">
        <v>15</v>
      </c>
      <c r="K152" s="33" t="s">
        <v>63</v>
      </c>
      <c r="L152" s="32">
        <v>0</v>
      </c>
      <c r="M152" s="32">
        <v>0</v>
      </c>
    </row>
    <row r="153" spans="1:13" ht="26.25" thickBot="1" x14ac:dyDescent="0.25">
      <c r="A153" s="1291"/>
      <c r="B153" s="1291"/>
      <c r="C153" s="1294"/>
      <c r="D153" s="1299"/>
      <c r="E153" s="29" t="s">
        <v>47</v>
      </c>
      <c r="F153" s="44"/>
      <c r="G153" s="48">
        <f t="shared" ref="G153:G156" si="12">COUNTIF(F153,F153)*I153</f>
        <v>0</v>
      </c>
      <c r="H153" s="45"/>
      <c r="I153" s="39">
        <v>15</v>
      </c>
      <c r="K153" s="33" t="s">
        <v>64</v>
      </c>
      <c r="L153" s="32">
        <v>1</v>
      </c>
      <c r="M153" s="32">
        <v>1</v>
      </c>
    </row>
    <row r="154" spans="1:13" ht="26.25" thickBot="1" x14ac:dyDescent="0.25">
      <c r="A154" s="1291"/>
      <c r="B154" s="1291"/>
      <c r="C154" s="1294"/>
      <c r="D154" s="1300"/>
      <c r="E154" s="29" t="s">
        <v>48</v>
      </c>
      <c r="F154" s="45"/>
      <c r="G154" s="48">
        <f t="shared" si="12"/>
        <v>0</v>
      </c>
      <c r="H154" s="44"/>
      <c r="I154" s="39">
        <v>30</v>
      </c>
      <c r="K154" s="33" t="s">
        <v>65</v>
      </c>
      <c r="L154" s="32">
        <v>2</v>
      </c>
      <c r="M154" s="32">
        <v>2</v>
      </c>
    </row>
    <row r="155" spans="1:13" ht="26.25" thickBot="1" x14ac:dyDescent="0.25">
      <c r="A155" s="1291"/>
      <c r="B155" s="1291"/>
      <c r="C155" s="1294"/>
      <c r="D155" s="1296" t="s">
        <v>49</v>
      </c>
      <c r="E155" s="29" t="s">
        <v>50</v>
      </c>
      <c r="F155" s="45"/>
      <c r="G155" s="48">
        <f t="shared" si="12"/>
        <v>0</v>
      </c>
      <c r="H155" s="44"/>
      <c r="I155" s="39">
        <v>15</v>
      </c>
    </row>
    <row r="156" spans="1:13" ht="26.25" thickBot="1" x14ac:dyDescent="0.25">
      <c r="A156" s="1292"/>
      <c r="B156" s="1292"/>
      <c r="C156" s="1295"/>
      <c r="D156" s="1300"/>
      <c r="E156" s="29" t="s">
        <v>51</v>
      </c>
      <c r="F156" s="45"/>
      <c r="G156" s="48">
        <f t="shared" si="12"/>
        <v>0</v>
      </c>
      <c r="H156" s="44"/>
      <c r="I156" s="39">
        <v>25</v>
      </c>
    </row>
    <row r="157" spans="1:13" ht="13.5" thickBot="1" x14ac:dyDescent="0.25">
      <c r="C157" s="34"/>
      <c r="D157" s="34"/>
      <c r="E157" s="35" t="s">
        <v>52</v>
      </c>
      <c r="F157" s="1280">
        <f>SUM(G152:G156)</f>
        <v>0</v>
      </c>
      <c r="G157" s="1281"/>
      <c r="H157" s="1281"/>
      <c r="I157" s="1282"/>
    </row>
    <row r="158" spans="1:13" ht="13.5" thickBot="1" x14ac:dyDescent="0.25">
      <c r="E158" s="36" t="s">
        <v>66</v>
      </c>
      <c r="F158" s="40">
        <f>IF(F157&lt;=50,0,IF(AND(F157&gt;50,F157&lt;=75),1,IF(AND(F157&gt;75,F157&lt;=100),2)))</f>
        <v>0</v>
      </c>
      <c r="G158" s="40"/>
      <c r="H158" s="41">
        <f>IF(F150="x","probabilidad",IF(F151="x","impacto",0))</f>
        <v>0</v>
      </c>
      <c r="I158" s="42"/>
    </row>
    <row r="159" spans="1:13" ht="13.5" thickBot="1" x14ac:dyDescent="0.25"/>
    <row r="160" spans="1:13" ht="24.75" customHeight="1" thickBot="1" x14ac:dyDescent="0.25">
      <c r="A160" s="1283" t="s">
        <v>54</v>
      </c>
      <c r="B160" s="1283" t="s">
        <v>53</v>
      </c>
      <c r="C160" s="1283" t="s">
        <v>33</v>
      </c>
      <c r="D160" s="1301" t="s">
        <v>34</v>
      </c>
      <c r="E160" s="1301" t="s">
        <v>35</v>
      </c>
      <c r="F160" s="1303" t="s">
        <v>36</v>
      </c>
      <c r="G160" s="1304"/>
      <c r="H160" s="1305"/>
      <c r="I160" s="1301" t="s">
        <v>37</v>
      </c>
      <c r="K160" s="1283" t="s">
        <v>57</v>
      </c>
      <c r="L160" s="1286" t="s">
        <v>58</v>
      </c>
      <c r="M160" s="1287"/>
    </row>
    <row r="161" spans="1:13" ht="13.5" thickBot="1" x14ac:dyDescent="0.25">
      <c r="A161" s="1285"/>
      <c r="B161" s="1285"/>
      <c r="C161" s="1285"/>
      <c r="D161" s="1302"/>
      <c r="E161" s="1302"/>
      <c r="F161" s="28" t="s">
        <v>38</v>
      </c>
      <c r="G161" s="28"/>
      <c r="H161" s="28" t="s">
        <v>39</v>
      </c>
      <c r="I161" s="1302"/>
      <c r="K161" s="1284"/>
      <c r="L161" s="1288"/>
      <c r="M161" s="1289"/>
    </row>
    <row r="162" spans="1:13" ht="26.25" thickBot="1" x14ac:dyDescent="0.25">
      <c r="A162" s="1290" t="e">
        <f>'3. MATRIZ DE RIESGOS'!#REF!</f>
        <v>#REF!</v>
      </c>
      <c r="B162" s="1290" t="e">
        <f>'3. MATRIZ DE RIESGOS'!#REF!</f>
        <v>#REF!</v>
      </c>
      <c r="C162" s="1293" t="s">
        <v>40</v>
      </c>
      <c r="D162" s="1296" t="s">
        <v>41</v>
      </c>
      <c r="E162" s="29" t="s">
        <v>42</v>
      </c>
      <c r="F162" s="45"/>
      <c r="G162" s="48"/>
      <c r="H162" s="45"/>
      <c r="I162" s="38" t="s">
        <v>43</v>
      </c>
      <c r="K162" s="1284"/>
      <c r="L162" s="30" t="s">
        <v>59</v>
      </c>
      <c r="M162" s="30" t="s">
        <v>61</v>
      </c>
    </row>
    <row r="163" spans="1:13" ht="26.25" thickBot="1" x14ac:dyDescent="0.25">
      <c r="A163" s="1291"/>
      <c r="B163" s="1291"/>
      <c r="C163" s="1294"/>
      <c r="D163" s="1297"/>
      <c r="E163" s="29" t="s">
        <v>44</v>
      </c>
      <c r="F163" s="44"/>
      <c r="G163" s="48"/>
      <c r="H163" s="45"/>
      <c r="I163" s="38" t="s">
        <v>43</v>
      </c>
      <c r="K163" s="1285"/>
      <c r="L163" s="31" t="s">
        <v>60</v>
      </c>
      <c r="M163" s="31" t="s">
        <v>62</v>
      </c>
    </row>
    <row r="164" spans="1:13" ht="26.25" customHeight="1" thickBot="1" x14ac:dyDescent="0.25">
      <c r="A164" s="1291"/>
      <c r="B164" s="1291"/>
      <c r="C164" s="1294"/>
      <c r="D164" s="1298" t="s">
        <v>45</v>
      </c>
      <c r="E164" s="29" t="s">
        <v>46</v>
      </c>
      <c r="F164" s="44"/>
      <c r="G164" s="48">
        <f>COUNTIF(F164,F164)*I164</f>
        <v>0</v>
      </c>
      <c r="H164" s="45"/>
      <c r="I164" s="39">
        <v>15</v>
      </c>
      <c r="K164" s="33" t="s">
        <v>63</v>
      </c>
      <c r="L164" s="32">
        <v>0</v>
      </c>
      <c r="M164" s="32">
        <v>0</v>
      </c>
    </row>
    <row r="165" spans="1:13" ht="26.25" thickBot="1" x14ac:dyDescent="0.25">
      <c r="A165" s="1291"/>
      <c r="B165" s="1291"/>
      <c r="C165" s="1294"/>
      <c r="D165" s="1299"/>
      <c r="E165" s="29" t="s">
        <v>47</v>
      </c>
      <c r="F165" s="44"/>
      <c r="G165" s="48">
        <f t="shared" ref="G165:G168" si="13">COUNTIF(F165,F165)*I165</f>
        <v>0</v>
      </c>
      <c r="H165" s="45"/>
      <c r="I165" s="39">
        <v>15</v>
      </c>
      <c r="K165" s="33" t="s">
        <v>64</v>
      </c>
      <c r="L165" s="32">
        <v>1</v>
      </c>
      <c r="M165" s="32">
        <v>1</v>
      </c>
    </row>
    <row r="166" spans="1:13" ht="26.25" thickBot="1" x14ac:dyDescent="0.25">
      <c r="A166" s="1291"/>
      <c r="B166" s="1291"/>
      <c r="C166" s="1294"/>
      <c r="D166" s="1300"/>
      <c r="E166" s="29" t="s">
        <v>48</v>
      </c>
      <c r="F166" s="44"/>
      <c r="G166" s="48">
        <f t="shared" si="13"/>
        <v>0</v>
      </c>
      <c r="H166" s="45"/>
      <c r="I166" s="39">
        <v>30</v>
      </c>
      <c r="K166" s="33" t="s">
        <v>65</v>
      </c>
      <c r="L166" s="32">
        <v>2</v>
      </c>
      <c r="M166" s="32">
        <v>2</v>
      </c>
    </row>
    <row r="167" spans="1:13" ht="26.25" thickBot="1" x14ac:dyDescent="0.25">
      <c r="A167" s="1291"/>
      <c r="B167" s="1291"/>
      <c r="C167" s="1294"/>
      <c r="D167" s="1296" t="s">
        <v>49</v>
      </c>
      <c r="E167" s="29" t="s">
        <v>50</v>
      </c>
      <c r="F167" s="44"/>
      <c r="G167" s="48">
        <f t="shared" si="13"/>
        <v>0</v>
      </c>
      <c r="H167" s="45"/>
      <c r="I167" s="39">
        <v>15</v>
      </c>
    </row>
    <row r="168" spans="1:13" ht="26.25" thickBot="1" x14ac:dyDescent="0.25">
      <c r="A168" s="1292"/>
      <c r="B168" s="1292"/>
      <c r="C168" s="1295"/>
      <c r="D168" s="1300"/>
      <c r="E168" s="29" t="s">
        <v>51</v>
      </c>
      <c r="F168" s="44"/>
      <c r="G168" s="48">
        <f t="shared" si="13"/>
        <v>0</v>
      </c>
      <c r="H168" s="45"/>
      <c r="I168" s="39">
        <v>25</v>
      </c>
    </row>
    <row r="169" spans="1:13" ht="13.5" thickBot="1" x14ac:dyDescent="0.25">
      <c r="C169" s="34"/>
      <c r="D169" s="34"/>
      <c r="E169" s="35" t="s">
        <v>52</v>
      </c>
      <c r="F169" s="1280">
        <f>SUM(G164:G168)</f>
        <v>0</v>
      </c>
      <c r="G169" s="1281"/>
      <c r="H169" s="1281"/>
      <c r="I169" s="1282"/>
    </row>
    <row r="170" spans="1:13" ht="13.5" thickBot="1" x14ac:dyDescent="0.25">
      <c r="E170" s="36" t="s">
        <v>66</v>
      </c>
      <c r="F170" s="40">
        <f>IF(F169&lt;=50,0,IF(AND(F169&gt;50,F169&lt;=75),1,IF(AND(F169&gt;75,F169&lt;=100),2)))</f>
        <v>0</v>
      </c>
      <c r="G170" s="40"/>
      <c r="H170" s="41">
        <f>IF(F162="x","probabilidad",IF(F163="x","impacto",0))</f>
        <v>0</v>
      </c>
      <c r="I170" s="42"/>
    </row>
    <row r="171" spans="1:13" ht="13.5" thickBot="1" x14ac:dyDescent="0.25"/>
    <row r="172" spans="1:13" ht="24.75" customHeight="1" thickBot="1" x14ac:dyDescent="0.25">
      <c r="A172" s="1283" t="s">
        <v>54</v>
      </c>
      <c r="B172" s="1283" t="s">
        <v>53</v>
      </c>
      <c r="C172" s="1283" t="s">
        <v>33</v>
      </c>
      <c r="D172" s="1301" t="s">
        <v>34</v>
      </c>
      <c r="E172" s="1301" t="s">
        <v>35</v>
      </c>
      <c r="F172" s="1303" t="s">
        <v>36</v>
      </c>
      <c r="G172" s="1304"/>
      <c r="H172" s="1305"/>
      <c r="I172" s="1301" t="s">
        <v>37</v>
      </c>
      <c r="K172" s="1283" t="s">
        <v>57</v>
      </c>
      <c r="L172" s="1286" t="s">
        <v>58</v>
      </c>
      <c r="M172" s="1287"/>
    </row>
    <row r="173" spans="1:13" ht="13.5" thickBot="1" x14ac:dyDescent="0.25">
      <c r="A173" s="1285"/>
      <c r="B173" s="1285"/>
      <c r="C173" s="1285"/>
      <c r="D173" s="1302"/>
      <c r="E173" s="1302"/>
      <c r="F173" s="28" t="s">
        <v>38</v>
      </c>
      <c r="G173" s="28"/>
      <c r="H173" s="28" t="s">
        <v>39</v>
      </c>
      <c r="I173" s="1302"/>
      <c r="K173" s="1284"/>
      <c r="L173" s="1288"/>
      <c r="M173" s="1289"/>
    </row>
    <row r="174" spans="1:13" ht="26.25" thickBot="1" x14ac:dyDescent="0.25">
      <c r="A174" s="1290" t="e">
        <f>'3. MATRIZ DE RIESGOS'!#REF!</f>
        <v>#REF!</v>
      </c>
      <c r="B174" s="1290" t="e">
        <f>'3. MATRIZ DE RIESGOS'!#REF!</f>
        <v>#REF!</v>
      </c>
      <c r="C174" s="1293" t="s">
        <v>40</v>
      </c>
      <c r="D174" s="1296" t="s">
        <v>41</v>
      </c>
      <c r="E174" s="29" t="s">
        <v>42</v>
      </c>
      <c r="F174" s="44"/>
      <c r="G174" s="48"/>
      <c r="H174" s="45"/>
      <c r="I174" s="38" t="s">
        <v>43</v>
      </c>
      <c r="K174" s="1284"/>
      <c r="L174" s="30" t="s">
        <v>59</v>
      </c>
      <c r="M174" s="30" t="s">
        <v>61</v>
      </c>
    </row>
    <row r="175" spans="1:13" ht="26.25" thickBot="1" x14ac:dyDescent="0.25">
      <c r="A175" s="1291"/>
      <c r="B175" s="1291"/>
      <c r="C175" s="1294"/>
      <c r="D175" s="1297"/>
      <c r="E175" s="29" t="s">
        <v>44</v>
      </c>
      <c r="F175" s="45"/>
      <c r="G175" s="48"/>
      <c r="H175" s="45"/>
      <c r="I175" s="38" t="s">
        <v>43</v>
      </c>
      <c r="K175" s="1285"/>
      <c r="L175" s="31" t="s">
        <v>60</v>
      </c>
      <c r="M175" s="31" t="s">
        <v>62</v>
      </c>
    </row>
    <row r="176" spans="1:13" ht="26.25" customHeight="1" thickBot="1" x14ac:dyDescent="0.25">
      <c r="A176" s="1291"/>
      <c r="B176" s="1291"/>
      <c r="C176" s="1294"/>
      <c r="D176" s="1298" t="s">
        <v>45</v>
      </c>
      <c r="E176" s="29" t="s">
        <v>46</v>
      </c>
      <c r="F176" s="44"/>
      <c r="G176" s="48">
        <f>COUNTIF(F176,F176)*I176</f>
        <v>0</v>
      </c>
      <c r="H176" s="45"/>
      <c r="I176" s="39">
        <v>15</v>
      </c>
      <c r="K176" s="33" t="s">
        <v>63</v>
      </c>
      <c r="L176" s="32">
        <v>0</v>
      </c>
      <c r="M176" s="32">
        <v>0</v>
      </c>
    </row>
    <row r="177" spans="1:13" ht="26.25" thickBot="1" x14ac:dyDescent="0.25">
      <c r="A177" s="1291"/>
      <c r="B177" s="1291"/>
      <c r="C177" s="1294"/>
      <c r="D177" s="1299"/>
      <c r="E177" s="29" t="s">
        <v>47</v>
      </c>
      <c r="F177" s="44"/>
      <c r="G177" s="48">
        <f t="shared" ref="G177:G180" si="14">COUNTIF(F177,F177)*I177</f>
        <v>0</v>
      </c>
      <c r="H177" s="45"/>
      <c r="I177" s="39">
        <v>15</v>
      </c>
      <c r="K177" s="33" t="s">
        <v>64</v>
      </c>
      <c r="L177" s="32">
        <v>1</v>
      </c>
      <c r="M177" s="32">
        <v>1</v>
      </c>
    </row>
    <row r="178" spans="1:13" ht="26.25" thickBot="1" x14ac:dyDescent="0.25">
      <c r="A178" s="1291"/>
      <c r="B178" s="1291"/>
      <c r="C178" s="1294"/>
      <c r="D178" s="1300"/>
      <c r="E178" s="29" t="s">
        <v>48</v>
      </c>
      <c r="F178" s="44"/>
      <c r="G178" s="48">
        <f t="shared" si="14"/>
        <v>0</v>
      </c>
      <c r="H178" s="45"/>
      <c r="I178" s="39">
        <v>30</v>
      </c>
      <c r="K178" s="33" t="s">
        <v>65</v>
      </c>
      <c r="L178" s="32">
        <v>2</v>
      </c>
      <c r="M178" s="32">
        <v>2</v>
      </c>
    </row>
    <row r="179" spans="1:13" ht="26.25" thickBot="1" x14ac:dyDescent="0.25">
      <c r="A179" s="1291"/>
      <c r="B179" s="1291"/>
      <c r="C179" s="1294"/>
      <c r="D179" s="1296" t="s">
        <v>49</v>
      </c>
      <c r="E179" s="29" t="s">
        <v>50</v>
      </c>
      <c r="F179" s="44"/>
      <c r="G179" s="48">
        <f t="shared" si="14"/>
        <v>0</v>
      </c>
      <c r="H179" s="45"/>
      <c r="I179" s="39">
        <v>15</v>
      </c>
    </row>
    <row r="180" spans="1:13" ht="26.25" thickBot="1" x14ac:dyDescent="0.25">
      <c r="A180" s="1292"/>
      <c r="B180" s="1292"/>
      <c r="C180" s="1295"/>
      <c r="D180" s="1300"/>
      <c r="E180" s="29" t="s">
        <v>51</v>
      </c>
      <c r="F180" s="44"/>
      <c r="G180" s="48">
        <f t="shared" si="14"/>
        <v>0</v>
      </c>
      <c r="H180" s="45"/>
      <c r="I180" s="39">
        <v>25</v>
      </c>
    </row>
    <row r="181" spans="1:13" ht="13.5" thickBot="1" x14ac:dyDescent="0.25">
      <c r="C181" s="34"/>
      <c r="D181" s="34"/>
      <c r="E181" s="35" t="s">
        <v>52</v>
      </c>
      <c r="F181" s="1280">
        <f>SUM(G176:G180)</f>
        <v>0</v>
      </c>
      <c r="G181" s="1281"/>
      <c r="H181" s="1281"/>
      <c r="I181" s="1282"/>
    </row>
    <row r="182" spans="1:13" ht="13.5" thickBot="1" x14ac:dyDescent="0.25">
      <c r="E182" s="36" t="s">
        <v>66</v>
      </c>
      <c r="F182" s="40">
        <f>IF(F181&lt;=50,0,IF(AND(F181&gt;50,F181&lt;=75),1,IF(AND(F181&gt;75,F181&lt;=100),2)))</f>
        <v>0</v>
      </c>
      <c r="G182" s="40"/>
      <c r="H182" s="41">
        <f>IF(F174="x","probabilidad",IF(F175="x","impacto",0))</f>
        <v>0</v>
      </c>
      <c r="I182" s="42"/>
    </row>
  </sheetData>
  <sheetProtection password="CB2A" sheet="1" objects="1" scenarios="1"/>
  <mergeCells count="241">
    <mergeCell ref="K4:K7"/>
    <mergeCell ref="L4:M5"/>
    <mergeCell ref="A6:A12"/>
    <mergeCell ref="B6:B12"/>
    <mergeCell ref="C6:C12"/>
    <mergeCell ref="D6:D7"/>
    <mergeCell ref="D8:D10"/>
    <mergeCell ref="D11:D12"/>
    <mergeCell ref="A1:I2"/>
    <mergeCell ref="A4:A5"/>
    <mergeCell ref="B4:B5"/>
    <mergeCell ref="C4:C5"/>
    <mergeCell ref="D4:D5"/>
    <mergeCell ref="E4:E5"/>
    <mergeCell ref="F4:H4"/>
    <mergeCell ref="I4:I5"/>
    <mergeCell ref="K16:K19"/>
    <mergeCell ref="L16:M17"/>
    <mergeCell ref="A18:A24"/>
    <mergeCell ref="B18:B24"/>
    <mergeCell ref="C18:C24"/>
    <mergeCell ref="D18:D19"/>
    <mergeCell ref="D20:D22"/>
    <mergeCell ref="D23:D24"/>
    <mergeCell ref="F13:I13"/>
    <mergeCell ref="A16:A17"/>
    <mergeCell ref="B16:B17"/>
    <mergeCell ref="C16:C17"/>
    <mergeCell ref="D16:D17"/>
    <mergeCell ref="E16:E17"/>
    <mergeCell ref="F16:H16"/>
    <mergeCell ref="I16:I17"/>
    <mergeCell ref="K28:K31"/>
    <mergeCell ref="L28:M29"/>
    <mergeCell ref="A30:A36"/>
    <mergeCell ref="B30:B36"/>
    <mergeCell ref="C30:C36"/>
    <mergeCell ref="D30:D31"/>
    <mergeCell ref="D32:D34"/>
    <mergeCell ref="D35:D36"/>
    <mergeCell ref="F25:I25"/>
    <mergeCell ref="A28:A29"/>
    <mergeCell ref="B28:B29"/>
    <mergeCell ref="C28:C29"/>
    <mergeCell ref="D28:D29"/>
    <mergeCell ref="E28:E29"/>
    <mergeCell ref="F28:H28"/>
    <mergeCell ref="I28:I29"/>
    <mergeCell ref="K40:K43"/>
    <mergeCell ref="L40:M41"/>
    <mergeCell ref="A42:A48"/>
    <mergeCell ref="B42:B48"/>
    <mergeCell ref="C42:C48"/>
    <mergeCell ref="D42:D43"/>
    <mergeCell ref="D44:D46"/>
    <mergeCell ref="D47:D48"/>
    <mergeCell ref="F37:I37"/>
    <mergeCell ref="A40:A41"/>
    <mergeCell ref="B40:B41"/>
    <mergeCell ref="C40:C41"/>
    <mergeCell ref="D40:D41"/>
    <mergeCell ref="E40:E41"/>
    <mergeCell ref="F40:H40"/>
    <mergeCell ref="I40:I41"/>
    <mergeCell ref="K52:K55"/>
    <mergeCell ref="L52:M53"/>
    <mergeCell ref="A54:A60"/>
    <mergeCell ref="B54:B60"/>
    <mergeCell ref="C54:C60"/>
    <mergeCell ref="D54:D55"/>
    <mergeCell ref="D56:D58"/>
    <mergeCell ref="D59:D60"/>
    <mergeCell ref="F49:I49"/>
    <mergeCell ref="A52:A53"/>
    <mergeCell ref="B52:B53"/>
    <mergeCell ref="C52:C53"/>
    <mergeCell ref="D52:D53"/>
    <mergeCell ref="E52:E53"/>
    <mergeCell ref="F52:H52"/>
    <mergeCell ref="I52:I53"/>
    <mergeCell ref="K64:K67"/>
    <mergeCell ref="L64:M65"/>
    <mergeCell ref="A66:A72"/>
    <mergeCell ref="B66:B72"/>
    <mergeCell ref="C66:C72"/>
    <mergeCell ref="D66:D67"/>
    <mergeCell ref="D68:D70"/>
    <mergeCell ref="D71:D72"/>
    <mergeCell ref="F61:I61"/>
    <mergeCell ref="A64:A65"/>
    <mergeCell ref="B64:B65"/>
    <mergeCell ref="C64:C65"/>
    <mergeCell ref="D64:D65"/>
    <mergeCell ref="E64:E65"/>
    <mergeCell ref="F64:H64"/>
    <mergeCell ref="I64:I65"/>
    <mergeCell ref="K76:K79"/>
    <mergeCell ref="L76:M77"/>
    <mergeCell ref="A78:A84"/>
    <mergeCell ref="B78:B84"/>
    <mergeCell ref="C78:C84"/>
    <mergeCell ref="D78:D79"/>
    <mergeCell ref="D80:D82"/>
    <mergeCell ref="D83:D84"/>
    <mergeCell ref="F73:I73"/>
    <mergeCell ref="A76:A77"/>
    <mergeCell ref="B76:B77"/>
    <mergeCell ref="C76:C77"/>
    <mergeCell ref="D76:D77"/>
    <mergeCell ref="E76:E77"/>
    <mergeCell ref="F76:H76"/>
    <mergeCell ref="I76:I77"/>
    <mergeCell ref="K88:K91"/>
    <mergeCell ref="L88:M89"/>
    <mergeCell ref="A90:A96"/>
    <mergeCell ref="B90:B96"/>
    <mergeCell ref="C90:C96"/>
    <mergeCell ref="D90:D91"/>
    <mergeCell ref="D92:D94"/>
    <mergeCell ref="D95:D96"/>
    <mergeCell ref="F85:I85"/>
    <mergeCell ref="A88:A89"/>
    <mergeCell ref="B88:B89"/>
    <mergeCell ref="C88:C89"/>
    <mergeCell ref="D88:D89"/>
    <mergeCell ref="E88:E89"/>
    <mergeCell ref="F88:H88"/>
    <mergeCell ref="I88:I89"/>
    <mergeCell ref="K100:K103"/>
    <mergeCell ref="L100:M101"/>
    <mergeCell ref="A102:A108"/>
    <mergeCell ref="B102:B108"/>
    <mergeCell ref="C102:C108"/>
    <mergeCell ref="D102:D103"/>
    <mergeCell ref="D104:D106"/>
    <mergeCell ref="D107:D108"/>
    <mergeCell ref="F97:I97"/>
    <mergeCell ref="A100:A101"/>
    <mergeCell ref="B100:B101"/>
    <mergeCell ref="C100:C101"/>
    <mergeCell ref="D100:D101"/>
    <mergeCell ref="E100:E101"/>
    <mergeCell ref="F100:H100"/>
    <mergeCell ref="I100:I101"/>
    <mergeCell ref="K112:K115"/>
    <mergeCell ref="L112:M113"/>
    <mergeCell ref="A114:A120"/>
    <mergeCell ref="B114:B120"/>
    <mergeCell ref="C114:C120"/>
    <mergeCell ref="D114:D115"/>
    <mergeCell ref="D116:D118"/>
    <mergeCell ref="D119:D120"/>
    <mergeCell ref="F109:I109"/>
    <mergeCell ref="A112:A113"/>
    <mergeCell ref="B112:B113"/>
    <mergeCell ref="C112:C113"/>
    <mergeCell ref="D112:D113"/>
    <mergeCell ref="E112:E113"/>
    <mergeCell ref="F112:H112"/>
    <mergeCell ref="I112:I113"/>
    <mergeCell ref="K124:K127"/>
    <mergeCell ref="L124:M125"/>
    <mergeCell ref="A126:A132"/>
    <mergeCell ref="B126:B132"/>
    <mergeCell ref="C126:C132"/>
    <mergeCell ref="D126:D127"/>
    <mergeCell ref="D128:D130"/>
    <mergeCell ref="D131:D132"/>
    <mergeCell ref="F121:I121"/>
    <mergeCell ref="A124:A125"/>
    <mergeCell ref="B124:B125"/>
    <mergeCell ref="C124:C125"/>
    <mergeCell ref="D124:D125"/>
    <mergeCell ref="E124:E125"/>
    <mergeCell ref="F124:H124"/>
    <mergeCell ref="I124:I125"/>
    <mergeCell ref="K136:K139"/>
    <mergeCell ref="L136:M137"/>
    <mergeCell ref="A138:A144"/>
    <mergeCell ref="B138:B144"/>
    <mergeCell ref="C138:C144"/>
    <mergeCell ref="D138:D139"/>
    <mergeCell ref="D140:D142"/>
    <mergeCell ref="D143:D144"/>
    <mergeCell ref="F133:I133"/>
    <mergeCell ref="A136:A137"/>
    <mergeCell ref="B136:B137"/>
    <mergeCell ref="C136:C137"/>
    <mergeCell ref="D136:D137"/>
    <mergeCell ref="E136:E137"/>
    <mergeCell ref="F136:H136"/>
    <mergeCell ref="I136:I137"/>
    <mergeCell ref="K148:K151"/>
    <mergeCell ref="L148:M149"/>
    <mergeCell ref="A150:A156"/>
    <mergeCell ref="B150:B156"/>
    <mergeCell ref="C150:C156"/>
    <mergeCell ref="D150:D151"/>
    <mergeCell ref="D152:D154"/>
    <mergeCell ref="D155:D156"/>
    <mergeCell ref="F145:I145"/>
    <mergeCell ref="A148:A149"/>
    <mergeCell ref="B148:B149"/>
    <mergeCell ref="C148:C149"/>
    <mergeCell ref="D148:D149"/>
    <mergeCell ref="E148:E149"/>
    <mergeCell ref="F148:H148"/>
    <mergeCell ref="I148:I149"/>
    <mergeCell ref="L160:M161"/>
    <mergeCell ref="A162:A168"/>
    <mergeCell ref="B162:B168"/>
    <mergeCell ref="C162:C168"/>
    <mergeCell ref="D162:D163"/>
    <mergeCell ref="D164:D166"/>
    <mergeCell ref="D167:D168"/>
    <mergeCell ref="F157:I157"/>
    <mergeCell ref="A160:A161"/>
    <mergeCell ref="B160:B161"/>
    <mergeCell ref="C160:C161"/>
    <mergeCell ref="D160:D161"/>
    <mergeCell ref="E160:E161"/>
    <mergeCell ref="F160:H160"/>
    <mergeCell ref="I160:I161"/>
    <mergeCell ref="F169:I169"/>
    <mergeCell ref="A172:A173"/>
    <mergeCell ref="B172:B173"/>
    <mergeCell ref="C172:C173"/>
    <mergeCell ref="D172:D173"/>
    <mergeCell ref="E172:E173"/>
    <mergeCell ref="F172:H172"/>
    <mergeCell ref="I172:I173"/>
    <mergeCell ref="K160:K163"/>
    <mergeCell ref="F181:I181"/>
    <mergeCell ref="K172:K175"/>
    <mergeCell ref="L172:M173"/>
    <mergeCell ref="A174:A180"/>
    <mergeCell ref="B174:B180"/>
    <mergeCell ref="C174:C180"/>
    <mergeCell ref="D174:D175"/>
    <mergeCell ref="D176:D178"/>
    <mergeCell ref="D179:D18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M28"/>
  <sheetViews>
    <sheetView view="pageBreakPreview" zoomScale="80" zoomScaleNormal="60" zoomScaleSheetLayoutView="80" workbookViewId="0">
      <selection activeCell="D14" sqref="D14:E14"/>
    </sheetView>
  </sheetViews>
  <sheetFormatPr baseColWidth="10" defaultRowHeight="12.75" x14ac:dyDescent="0.2"/>
  <cols>
    <col min="1" max="1" width="3.85546875" customWidth="1"/>
    <col min="2" max="2" width="24.7109375" customWidth="1"/>
    <col min="3" max="3" width="29.7109375" customWidth="1"/>
    <col min="4" max="5" width="32.7109375" customWidth="1"/>
    <col min="6" max="6" width="4.140625" customWidth="1"/>
    <col min="7" max="7" width="16.7109375" customWidth="1"/>
    <col min="8" max="8" width="14.28515625" customWidth="1"/>
    <col min="9" max="12" width="15.140625" customWidth="1"/>
    <col min="13" max="13" width="15.42578125" customWidth="1"/>
  </cols>
  <sheetData>
    <row r="1" spans="1:13" ht="17.25" customHeight="1" thickBot="1" x14ac:dyDescent="0.25">
      <c r="A1" s="677"/>
      <c r="B1" s="1308"/>
      <c r="C1" s="1308"/>
      <c r="D1" s="1308"/>
      <c r="E1" s="1308"/>
      <c r="F1" s="677"/>
      <c r="G1" s="677"/>
      <c r="H1" s="677"/>
      <c r="I1" s="677"/>
    </row>
    <row r="2" spans="1:13" ht="42" customHeight="1" thickBot="1" x14ac:dyDescent="0.25">
      <c r="A2" s="677"/>
      <c r="B2" s="1336" t="s">
        <v>552</v>
      </c>
      <c r="C2" s="1337"/>
      <c r="D2" s="1337"/>
      <c r="E2" s="1337"/>
      <c r="F2" s="677"/>
      <c r="G2" s="677"/>
      <c r="H2" s="677"/>
      <c r="I2" s="677"/>
    </row>
    <row r="3" spans="1:13" ht="81.75" customHeight="1" thickBot="1" x14ac:dyDescent="0.25">
      <c r="A3" s="677"/>
      <c r="B3" s="1341" t="s">
        <v>551</v>
      </c>
      <c r="C3" s="1342"/>
      <c r="D3" s="1342"/>
      <c r="E3" s="1342"/>
      <c r="F3" s="677"/>
      <c r="G3" s="677"/>
      <c r="H3" s="677"/>
      <c r="I3" s="677"/>
    </row>
    <row r="4" spans="1:13" ht="45.75" customHeight="1" thickBot="1" x14ac:dyDescent="0.25">
      <c r="A4" s="677"/>
      <c r="B4" s="235" t="s">
        <v>534</v>
      </c>
      <c r="C4" s="1343" t="s">
        <v>533</v>
      </c>
      <c r="D4" s="1343"/>
      <c r="E4" s="236" t="s">
        <v>30</v>
      </c>
      <c r="F4" s="677"/>
      <c r="G4" s="677"/>
      <c r="H4" s="677"/>
      <c r="I4" s="677"/>
    </row>
    <row r="5" spans="1:13" ht="45.75" customHeight="1" x14ac:dyDescent="0.2">
      <c r="A5" s="677"/>
      <c r="B5" s="237" t="s">
        <v>510</v>
      </c>
      <c r="C5" s="1338" t="s">
        <v>520</v>
      </c>
      <c r="D5" s="1338"/>
      <c r="E5" s="238">
        <v>1</v>
      </c>
      <c r="F5" s="677"/>
      <c r="G5" s="677"/>
      <c r="H5" s="677"/>
      <c r="I5" s="677"/>
    </row>
    <row r="6" spans="1:13" ht="45.75" customHeight="1" x14ac:dyDescent="0.2">
      <c r="A6" s="677"/>
      <c r="B6" s="217" t="s">
        <v>511</v>
      </c>
      <c r="C6" s="1339" t="s">
        <v>519</v>
      </c>
      <c r="D6" s="1339"/>
      <c r="E6" s="239">
        <v>0.8</v>
      </c>
      <c r="F6" s="677"/>
      <c r="G6" s="677"/>
      <c r="H6" s="677"/>
      <c r="I6" s="677"/>
    </row>
    <row r="7" spans="1:13" ht="45.75" customHeight="1" x14ac:dyDescent="0.2">
      <c r="A7" s="677"/>
      <c r="B7" s="218" t="s">
        <v>512</v>
      </c>
      <c r="C7" s="1339" t="s">
        <v>518</v>
      </c>
      <c r="D7" s="1339"/>
      <c r="E7" s="239">
        <v>0.6</v>
      </c>
      <c r="F7" s="677"/>
      <c r="G7" s="677"/>
      <c r="H7" s="677"/>
      <c r="I7" s="677"/>
    </row>
    <row r="8" spans="1:13" ht="45.75" customHeight="1" x14ac:dyDescent="0.2">
      <c r="A8" s="677"/>
      <c r="B8" s="219" t="s">
        <v>513</v>
      </c>
      <c r="C8" s="1339" t="s">
        <v>516</v>
      </c>
      <c r="D8" s="1339"/>
      <c r="E8" s="239">
        <v>0.4</v>
      </c>
      <c r="F8" s="677"/>
      <c r="G8" s="677"/>
      <c r="H8" s="677"/>
      <c r="I8" s="677"/>
    </row>
    <row r="9" spans="1:13" ht="45.75" customHeight="1" thickBot="1" x14ac:dyDescent="0.25">
      <c r="A9" s="677"/>
      <c r="B9" s="220" t="s">
        <v>514</v>
      </c>
      <c r="C9" s="1340" t="s">
        <v>517</v>
      </c>
      <c r="D9" s="1340"/>
      <c r="E9" s="240">
        <v>0.2</v>
      </c>
      <c r="F9" s="677"/>
      <c r="G9" s="677"/>
      <c r="H9" s="677"/>
      <c r="I9" s="677"/>
    </row>
    <row r="10" spans="1:13" s="231" customFormat="1" ht="17.25" customHeight="1" thickBot="1" x14ac:dyDescent="0.25">
      <c r="A10" s="677"/>
      <c r="B10" s="1309"/>
      <c r="C10" s="1309"/>
      <c r="D10" s="1309"/>
      <c r="E10" s="1309"/>
      <c r="F10" s="677"/>
      <c r="G10" s="677"/>
      <c r="H10" s="677"/>
      <c r="I10" s="677"/>
      <c r="J10"/>
      <c r="K10"/>
      <c r="L10"/>
      <c r="M10"/>
    </row>
    <row r="11" spans="1:13" s="222" customFormat="1" ht="42" customHeight="1" thickBot="1" x14ac:dyDescent="0.25">
      <c r="A11" s="677"/>
      <c r="B11" s="1328" t="s">
        <v>553</v>
      </c>
      <c r="C11" s="1329"/>
      <c r="D11" s="1329"/>
      <c r="E11" s="1330"/>
      <c r="F11" s="677"/>
      <c r="G11" s="677"/>
      <c r="H11" s="677"/>
      <c r="I11" s="677"/>
      <c r="J11"/>
      <c r="K11"/>
      <c r="L11"/>
      <c r="M11"/>
    </row>
    <row r="12" spans="1:13" s="222" customFormat="1" ht="48.75" customHeight="1" thickBot="1" x14ac:dyDescent="0.25">
      <c r="A12" s="677"/>
      <c r="B12" s="1331" t="s">
        <v>554</v>
      </c>
      <c r="C12" s="1332"/>
      <c r="D12" s="1332"/>
      <c r="E12" s="1333"/>
      <c r="F12" s="677"/>
      <c r="G12" s="677"/>
      <c r="H12" s="677"/>
      <c r="I12" s="677"/>
      <c r="J12"/>
      <c r="K12"/>
      <c r="L12"/>
      <c r="M12"/>
    </row>
    <row r="13" spans="1:13" ht="45.75" customHeight="1" thickBot="1" x14ac:dyDescent="0.25">
      <c r="A13" s="677"/>
      <c r="B13" s="233" t="s">
        <v>534</v>
      </c>
      <c r="C13" s="241" t="s">
        <v>555</v>
      </c>
      <c r="D13" s="1322" t="s">
        <v>535</v>
      </c>
      <c r="E13" s="1323"/>
      <c r="F13" s="677"/>
      <c r="G13" s="677"/>
      <c r="H13" s="677"/>
      <c r="I13" s="677"/>
    </row>
    <row r="14" spans="1:13" ht="45.75" customHeight="1" x14ac:dyDescent="0.2">
      <c r="A14" s="677"/>
      <c r="B14" s="234" t="s">
        <v>540</v>
      </c>
      <c r="C14" s="227" t="s">
        <v>545</v>
      </c>
      <c r="D14" s="1324" t="s">
        <v>550</v>
      </c>
      <c r="E14" s="1325"/>
      <c r="F14" s="677"/>
      <c r="G14" s="677"/>
      <c r="H14" s="677"/>
      <c r="I14" s="677"/>
    </row>
    <row r="15" spans="1:13" ht="45.75" customHeight="1" x14ac:dyDescent="0.2">
      <c r="A15" s="677"/>
      <c r="B15" s="230" t="s">
        <v>539</v>
      </c>
      <c r="C15" s="223" t="s">
        <v>544</v>
      </c>
      <c r="D15" s="1326" t="s">
        <v>546</v>
      </c>
      <c r="E15" s="1327"/>
      <c r="F15" s="677"/>
      <c r="G15" s="677"/>
      <c r="H15" s="677"/>
      <c r="I15" s="677"/>
    </row>
    <row r="16" spans="1:13" ht="45.75" customHeight="1" x14ac:dyDescent="0.2">
      <c r="A16" s="677"/>
      <c r="B16" s="229" t="s">
        <v>538</v>
      </c>
      <c r="C16" s="223" t="s">
        <v>543</v>
      </c>
      <c r="D16" s="1326" t="s">
        <v>547</v>
      </c>
      <c r="E16" s="1327"/>
      <c r="F16" s="677"/>
      <c r="G16" s="677"/>
      <c r="H16" s="677"/>
      <c r="I16" s="677"/>
    </row>
    <row r="17" spans="1:9" ht="45.75" customHeight="1" x14ac:dyDescent="0.2">
      <c r="A17" s="677"/>
      <c r="B17" s="228" t="s">
        <v>537</v>
      </c>
      <c r="C17" s="223" t="s">
        <v>542</v>
      </c>
      <c r="D17" s="1326" t="s">
        <v>548</v>
      </c>
      <c r="E17" s="1327"/>
      <c r="F17" s="677"/>
      <c r="G17" s="677"/>
      <c r="H17" s="677"/>
      <c r="I17" s="677"/>
    </row>
    <row r="18" spans="1:9" ht="45.75" customHeight="1" thickBot="1" x14ac:dyDescent="0.25">
      <c r="A18" s="677"/>
      <c r="B18" s="232" t="s">
        <v>536</v>
      </c>
      <c r="C18" s="224" t="s">
        <v>541</v>
      </c>
      <c r="D18" s="1334" t="s">
        <v>549</v>
      </c>
      <c r="E18" s="1335"/>
      <c r="F18" s="677"/>
      <c r="G18" s="677"/>
      <c r="H18" s="677"/>
      <c r="I18" s="677"/>
    </row>
    <row r="19" spans="1:9" ht="16.5" customHeight="1" x14ac:dyDescent="0.2">
      <c r="A19" s="677"/>
      <c r="B19" s="1316"/>
      <c r="C19" s="1317"/>
      <c r="D19" s="1317"/>
      <c r="E19" s="1318"/>
      <c r="F19" s="677"/>
      <c r="G19" s="677"/>
      <c r="H19" s="677"/>
      <c r="I19" s="677"/>
    </row>
    <row r="20" spans="1:9" ht="16.5" customHeight="1" x14ac:dyDescent="0.2">
      <c r="A20" s="677"/>
      <c r="B20" s="1319"/>
      <c r="C20" s="1320"/>
      <c r="D20" s="1320"/>
      <c r="E20" s="1321"/>
      <c r="F20" s="677"/>
      <c r="G20" s="677"/>
      <c r="H20" s="677"/>
      <c r="I20" s="677"/>
    </row>
    <row r="21" spans="1:9" ht="45.75" customHeight="1" x14ac:dyDescent="0.2">
      <c r="A21" s="677"/>
      <c r="B21" s="1310" t="s">
        <v>557</v>
      </c>
      <c r="C21" s="1311"/>
      <c r="D21" s="1311"/>
      <c r="E21" s="1312"/>
      <c r="F21" s="677"/>
      <c r="G21" s="677"/>
      <c r="H21" s="677"/>
      <c r="I21" s="677"/>
    </row>
    <row r="22" spans="1:9" ht="17.25" customHeight="1" x14ac:dyDescent="0.2">
      <c r="A22" s="677"/>
      <c r="B22" s="1313"/>
      <c r="C22" s="1314"/>
      <c r="D22" s="1314"/>
      <c r="E22" s="1315"/>
      <c r="F22" s="677"/>
      <c r="G22" s="677"/>
      <c r="H22" s="677"/>
      <c r="I22" s="677"/>
    </row>
    <row r="23" spans="1:9" ht="36.75" customHeight="1" x14ac:dyDescent="0.2"/>
    <row r="24" spans="1:9" ht="36.75" customHeight="1" x14ac:dyDescent="0.2"/>
    <row r="25" spans="1:9" ht="36.75" customHeight="1" x14ac:dyDescent="0.2"/>
    <row r="26" spans="1:9" ht="36.75" customHeight="1" x14ac:dyDescent="0.2"/>
    <row r="27" spans="1:9" ht="36.75" customHeight="1" x14ac:dyDescent="0.2"/>
    <row r="28" spans="1:9" ht="36.75" customHeight="1" x14ac:dyDescent="0.2"/>
  </sheetData>
  <sheetProtection algorithmName="SHA-512" hashValue="+DDra+pixORzVKAY9vKFtd4oSXaohofm5VCbrr3mYiQeANEPIpownrc4idnovKOZuIp45Ia/ixX7kVtvHOUXJw==" saltValue="9bzAQUh9NMpJAg+rsRdRSA==" spinCount="100000" sheet="1" objects="1" scenarios="1"/>
  <mergeCells count="23">
    <mergeCell ref="A1:A22"/>
    <mergeCell ref="D17:E17"/>
    <mergeCell ref="D18:E18"/>
    <mergeCell ref="B2:E2"/>
    <mergeCell ref="C5:D5"/>
    <mergeCell ref="C6:D6"/>
    <mergeCell ref="C7:D7"/>
    <mergeCell ref="C8:D8"/>
    <mergeCell ref="C9:D9"/>
    <mergeCell ref="B3:E3"/>
    <mergeCell ref="C4:D4"/>
    <mergeCell ref="F1:I22"/>
    <mergeCell ref="B1:E1"/>
    <mergeCell ref="B10:E10"/>
    <mergeCell ref="B21:E21"/>
    <mergeCell ref="B22:E22"/>
    <mergeCell ref="B19:E20"/>
    <mergeCell ref="D13:E13"/>
    <mergeCell ref="D14:E14"/>
    <mergeCell ref="D15:E15"/>
    <mergeCell ref="D16:E16"/>
    <mergeCell ref="B11:E11"/>
    <mergeCell ref="B12:E12"/>
  </mergeCells>
  <printOptions horizontalCentered="1" verticalCentered="1"/>
  <pageMargins left="0.70866141732283472" right="0.70866141732283472" top="0.74803149606299213" bottom="0.74803149606299213" header="0.31496062992125984" footer="0.31496062992125984"/>
  <pageSetup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INSTRUCTIVO</vt:lpstr>
      <vt:lpstr>1. CONTEXTO ESTRATÉGICO</vt:lpstr>
      <vt:lpstr>2. CONTEXTO POR PROCESO DOFA</vt:lpstr>
      <vt:lpstr>3. MATRIZ DE RIESGOS</vt:lpstr>
      <vt:lpstr>PROBABILIDAD - IMPACTO</vt:lpstr>
      <vt:lpstr>CALIFICACIÓN DE LOS CONTROLES</vt:lpstr>
      <vt:lpstr>CALIFI DE LOS CONTROL I SEM </vt:lpstr>
      <vt:lpstr>CALIFI DE LOS CONTROL II SEM </vt:lpstr>
      <vt:lpstr>4. PROBABILIDAD e IMPACTO</vt:lpstr>
      <vt:lpstr>4. PROBABILIDAD E IMPACTO C.</vt:lpstr>
      <vt:lpstr>Listas</vt:lpstr>
      <vt:lpstr>5. MAPA DE CALOR</vt:lpstr>
      <vt:lpstr>'CALIFI DE LOS CONTROL I SEM '!_Toc418056853</vt:lpstr>
      <vt:lpstr>'CALIFI DE LOS CONTROL II SEM '!_Toc418056853</vt:lpstr>
      <vt:lpstr>'CALIFICACIÓN DE LOS CONTROLES'!_Toc418056853</vt:lpstr>
      <vt:lpstr>'5. MAPA DE CALOR'!Área_de_impresión</vt:lpstr>
      <vt:lpstr>'CALIFICACIÓN DE LOS CONTROLES'!Área_de_impresión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Oscar Eduardo Enciso Guzmán</cp:lastModifiedBy>
  <cp:lastPrinted>2022-04-27T15:13:09Z</cp:lastPrinted>
  <dcterms:created xsi:type="dcterms:W3CDTF">2017-02-17T14:17:28Z</dcterms:created>
  <dcterms:modified xsi:type="dcterms:W3CDTF">2022-09-20T21:48:51Z</dcterms:modified>
</cp:coreProperties>
</file>